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문승현\예산\2018\2018결산 및 결산감사\결산 최종\"/>
    </mc:Choice>
  </mc:AlternateContent>
  <bookViews>
    <workbookView xWindow="3285" yWindow="30" windowWidth="14940" windowHeight="9150" activeTab="3"/>
  </bookViews>
  <sheets>
    <sheet name="표지" sheetId="9" r:id="rId1"/>
    <sheet name="총괄표" sheetId="10" r:id="rId2"/>
    <sheet name="세입결산서" sheetId="12" r:id="rId3"/>
    <sheet name="세출결산서" sheetId="13" r:id="rId4"/>
  </sheets>
  <externalReferences>
    <externalReference r:id="rId5"/>
  </externalReferences>
  <definedNames>
    <definedName name="_xlnm.Print_Titles" localSheetId="2">세입결산서!$3:$4</definedName>
    <definedName name="_xlnm.Print_Titles" localSheetId="3">세출결산서!$3:$4</definedName>
  </definedNames>
  <calcPr calcId="162913"/>
</workbook>
</file>

<file path=xl/calcChain.xml><?xml version="1.0" encoding="utf-8"?>
<calcChain xmlns="http://schemas.openxmlformats.org/spreadsheetml/2006/main">
  <c r="I40" i="12" l="1"/>
  <c r="H40" i="12"/>
  <c r="H29" i="12" l="1"/>
  <c r="H24" i="12" s="1"/>
  <c r="H10" i="12"/>
  <c r="J14" i="13"/>
  <c r="J13" i="13" s="1"/>
  <c r="I160" i="13"/>
  <c r="J58" i="13"/>
  <c r="K58" i="13"/>
  <c r="K57" i="13"/>
  <c r="K22" i="13" s="1"/>
  <c r="K139" i="13"/>
  <c r="K137" i="13" s="1"/>
  <c r="J148" i="13"/>
  <c r="J145" i="13"/>
  <c r="J24" i="13"/>
  <c r="G10" i="13"/>
  <c r="H10" i="13"/>
  <c r="G34" i="13"/>
  <c r="G23" i="13" s="1"/>
  <c r="H34" i="13"/>
  <c r="H24" i="13"/>
  <c r="G45" i="13"/>
  <c r="H45" i="13"/>
  <c r="G42" i="13"/>
  <c r="H42" i="13"/>
  <c r="G24" i="13"/>
  <c r="G162" i="13"/>
  <c r="G161" i="13" s="1"/>
  <c r="H162" i="13"/>
  <c r="H161" i="13" s="1"/>
  <c r="G157" i="13"/>
  <c r="H157" i="13"/>
  <c r="G153" i="13"/>
  <c r="H153" i="13"/>
  <c r="G148" i="13"/>
  <c r="H148" i="13"/>
  <c r="G145" i="13"/>
  <c r="G144" i="13" s="1"/>
  <c r="G143" i="13" s="1"/>
  <c r="H145" i="13"/>
  <c r="G139" i="13"/>
  <c r="H139" i="13"/>
  <c r="H137" i="13" s="1"/>
  <c r="G134" i="13"/>
  <c r="G133" i="13" s="1"/>
  <c r="H134" i="13"/>
  <c r="H133" i="13" s="1"/>
  <c r="H130" i="13"/>
  <c r="G130" i="13"/>
  <c r="G125" i="13"/>
  <c r="H125" i="13"/>
  <c r="G119" i="13"/>
  <c r="H119" i="13"/>
  <c r="G113" i="13"/>
  <c r="H113" i="13"/>
  <c r="G107" i="13"/>
  <c r="H107" i="13"/>
  <c r="H106" i="13" s="1"/>
  <c r="G106" i="13"/>
  <c r="G102" i="13"/>
  <c r="H102" i="13"/>
  <c r="G98" i="13"/>
  <c r="H98" i="13"/>
  <c r="G95" i="13"/>
  <c r="H95" i="13"/>
  <c r="G92" i="13"/>
  <c r="H92" i="13"/>
  <c r="G89" i="13"/>
  <c r="H89" i="13"/>
  <c r="G85" i="13"/>
  <c r="H85" i="13"/>
  <c r="G81" i="13"/>
  <c r="H81" i="13"/>
  <c r="G73" i="13"/>
  <c r="H73" i="13"/>
  <c r="G68" i="13"/>
  <c r="H68" i="13"/>
  <c r="G63" i="13"/>
  <c r="H63" i="13"/>
  <c r="G58" i="13"/>
  <c r="H58" i="13"/>
  <c r="H57" i="13" s="1"/>
  <c r="G52" i="13"/>
  <c r="G39" i="13"/>
  <c r="H39" i="13"/>
  <c r="G14" i="13"/>
  <c r="G13" i="13" s="1"/>
  <c r="I8" i="13"/>
  <c r="I9" i="13"/>
  <c r="L9" i="13" s="1"/>
  <c r="I11" i="13"/>
  <c r="I12" i="13"/>
  <c r="I15" i="13"/>
  <c r="I16" i="13"/>
  <c r="I17" i="13"/>
  <c r="I18" i="13"/>
  <c r="I19" i="13"/>
  <c r="I20" i="13"/>
  <c r="I25" i="13"/>
  <c r="I26" i="13"/>
  <c r="I27" i="13"/>
  <c r="I28" i="13"/>
  <c r="I29" i="13"/>
  <c r="I31" i="13"/>
  <c r="I32" i="13"/>
  <c r="I33" i="13"/>
  <c r="I35" i="13"/>
  <c r="I36" i="13"/>
  <c r="I37" i="13"/>
  <c r="I38" i="13"/>
  <c r="I40" i="13"/>
  <c r="I41" i="13"/>
  <c r="I43" i="13"/>
  <c r="I44" i="13"/>
  <c r="I46" i="13"/>
  <c r="I47" i="13"/>
  <c r="I48" i="13"/>
  <c r="I49" i="13"/>
  <c r="I50" i="13"/>
  <c r="I51" i="13"/>
  <c r="I53" i="13"/>
  <c r="I54" i="13"/>
  <c r="I55" i="13"/>
  <c r="I56" i="13"/>
  <c r="I59" i="13"/>
  <c r="I60" i="13"/>
  <c r="I61" i="13"/>
  <c r="I62" i="13"/>
  <c r="L62" i="13" s="1"/>
  <c r="I64" i="13"/>
  <c r="I65" i="13"/>
  <c r="I66" i="13"/>
  <c r="I67" i="13"/>
  <c r="I69" i="13"/>
  <c r="I70" i="13"/>
  <c r="L70" i="13" s="1"/>
  <c r="I71" i="13"/>
  <c r="I72" i="13"/>
  <c r="I74" i="13"/>
  <c r="I75" i="13"/>
  <c r="I76" i="13"/>
  <c r="I82" i="13"/>
  <c r="I83" i="13"/>
  <c r="I84" i="13"/>
  <c r="I86" i="13"/>
  <c r="I87" i="13"/>
  <c r="I88" i="13"/>
  <c r="I90" i="13"/>
  <c r="I91" i="13"/>
  <c r="I93" i="13"/>
  <c r="I94" i="13"/>
  <c r="I96" i="13"/>
  <c r="I97" i="13"/>
  <c r="I99" i="13"/>
  <c r="I100" i="13"/>
  <c r="I101" i="13"/>
  <c r="I103" i="13"/>
  <c r="I104" i="13"/>
  <c r="I105" i="13"/>
  <c r="I108" i="13"/>
  <c r="I109" i="13"/>
  <c r="I110" i="13"/>
  <c r="I111" i="13"/>
  <c r="I112" i="13"/>
  <c r="I114" i="13"/>
  <c r="I115" i="13"/>
  <c r="I116" i="13"/>
  <c r="I117" i="13"/>
  <c r="I118" i="13"/>
  <c r="I120" i="13"/>
  <c r="I121" i="13"/>
  <c r="I122" i="13"/>
  <c r="I123" i="13"/>
  <c r="I126" i="13"/>
  <c r="I127" i="13"/>
  <c r="I128" i="13"/>
  <c r="I129" i="13"/>
  <c r="I131" i="13"/>
  <c r="I132" i="13"/>
  <c r="I135" i="13"/>
  <c r="I136" i="13"/>
  <c r="I138" i="13"/>
  <c r="I140" i="13"/>
  <c r="I141" i="13"/>
  <c r="I146" i="13"/>
  <c r="I147" i="13"/>
  <c r="I149" i="13"/>
  <c r="I150" i="13"/>
  <c r="I151" i="13"/>
  <c r="I152" i="13"/>
  <c r="I154" i="13"/>
  <c r="I155" i="13"/>
  <c r="I156" i="13"/>
  <c r="I158" i="13"/>
  <c r="I163" i="13"/>
  <c r="I164" i="13"/>
  <c r="G7" i="13"/>
  <c r="H7" i="13"/>
  <c r="F85" i="13"/>
  <c r="F30" i="13"/>
  <c r="I30" i="13" s="1"/>
  <c r="F162" i="13"/>
  <c r="F161" i="13" s="1"/>
  <c r="F157" i="13"/>
  <c r="I157" i="13" s="1"/>
  <c r="F153" i="13"/>
  <c r="F148" i="13"/>
  <c r="F145" i="13"/>
  <c r="F139" i="13"/>
  <c r="F137" i="13" s="1"/>
  <c r="F134" i="13"/>
  <c r="F130" i="13"/>
  <c r="F125" i="13"/>
  <c r="F119" i="13"/>
  <c r="I119" i="13" s="1"/>
  <c r="F113" i="13"/>
  <c r="F107" i="13"/>
  <c r="F102" i="13"/>
  <c r="F98" i="13"/>
  <c r="I98" i="13" s="1"/>
  <c r="F95" i="13"/>
  <c r="F92" i="13"/>
  <c r="F89" i="13"/>
  <c r="I89" i="13" s="1"/>
  <c r="F81" i="13"/>
  <c r="F73" i="13"/>
  <c r="F68" i="13"/>
  <c r="F63" i="13"/>
  <c r="F58" i="13"/>
  <c r="I58" i="13" s="1"/>
  <c r="F52" i="13"/>
  <c r="F45" i="13"/>
  <c r="F42" i="13"/>
  <c r="I42" i="13" s="1"/>
  <c r="F39" i="13"/>
  <c r="I39" i="13" s="1"/>
  <c r="F34" i="13"/>
  <c r="F24" i="13"/>
  <c r="F14" i="13"/>
  <c r="F13" i="13" s="1"/>
  <c r="F10" i="13"/>
  <c r="I10" i="13" s="1"/>
  <c r="F7" i="13"/>
  <c r="F77" i="13"/>
  <c r="I77" i="13" s="1"/>
  <c r="H14" i="12"/>
  <c r="J16" i="12"/>
  <c r="H7" i="12"/>
  <c r="I19" i="12"/>
  <c r="I29" i="12"/>
  <c r="I14" i="12"/>
  <c r="G8" i="12"/>
  <c r="G9" i="12"/>
  <c r="G11" i="12"/>
  <c r="G12" i="12"/>
  <c r="G13" i="12"/>
  <c r="G15" i="12"/>
  <c r="G16" i="12"/>
  <c r="G17" i="12"/>
  <c r="G18" i="12"/>
  <c r="G20" i="12"/>
  <c r="G21" i="12"/>
  <c r="G22" i="12"/>
  <c r="G25" i="12"/>
  <c r="G26" i="12"/>
  <c r="G27" i="12"/>
  <c r="G28" i="12"/>
  <c r="G30" i="12"/>
  <c r="G31" i="12"/>
  <c r="G33" i="12"/>
  <c r="G37" i="12"/>
  <c r="G38" i="12"/>
  <c r="G39" i="12"/>
  <c r="G41" i="12"/>
  <c r="G42" i="12"/>
  <c r="G43" i="12"/>
  <c r="G46" i="12"/>
  <c r="G47" i="12"/>
  <c r="G50" i="12"/>
  <c r="G52" i="12"/>
  <c r="G53" i="12"/>
  <c r="G55" i="12"/>
  <c r="G56" i="12"/>
  <c r="G57" i="12"/>
  <c r="F40" i="12"/>
  <c r="E36" i="12"/>
  <c r="F36" i="12"/>
  <c r="F35" i="12"/>
  <c r="E32" i="12"/>
  <c r="E54" i="12"/>
  <c r="E51" i="12"/>
  <c r="F51" i="12"/>
  <c r="E40" i="12"/>
  <c r="E29" i="12"/>
  <c r="D29" i="12"/>
  <c r="E19" i="12"/>
  <c r="F19" i="12"/>
  <c r="F14" i="12"/>
  <c r="E14" i="12"/>
  <c r="E10" i="12"/>
  <c r="F10" i="12"/>
  <c r="E7" i="12"/>
  <c r="E6" i="12" s="1"/>
  <c r="F7" i="12"/>
  <c r="D14" i="12"/>
  <c r="D7" i="12"/>
  <c r="D10" i="12"/>
  <c r="D51" i="12"/>
  <c r="D40" i="12"/>
  <c r="D36" i="12"/>
  <c r="D19" i="12"/>
  <c r="G19" i="12" s="1"/>
  <c r="G36" i="12" l="1"/>
  <c r="I63" i="13"/>
  <c r="I125" i="13"/>
  <c r="I145" i="13"/>
  <c r="I161" i="13"/>
  <c r="J144" i="13"/>
  <c r="F34" i="12"/>
  <c r="F23" i="13"/>
  <c r="I23" i="13" s="1"/>
  <c r="I45" i="13"/>
  <c r="I92" i="13"/>
  <c r="I107" i="13"/>
  <c r="I130" i="13"/>
  <c r="I148" i="13"/>
  <c r="H23" i="13"/>
  <c r="G57" i="13"/>
  <c r="G51" i="12"/>
  <c r="I7" i="13"/>
  <c r="I34" i="13"/>
  <c r="I52" i="13"/>
  <c r="I95" i="13"/>
  <c r="I134" i="13"/>
  <c r="I85" i="13"/>
  <c r="H124" i="13"/>
  <c r="H22" i="13" s="1"/>
  <c r="H21" i="13" s="1"/>
  <c r="H144" i="13"/>
  <c r="H143" i="13" s="1"/>
  <c r="G124" i="13"/>
  <c r="J14" i="12"/>
  <c r="G7" i="12"/>
  <c r="I81" i="13"/>
  <c r="G6" i="13"/>
  <c r="G5" i="13" s="1"/>
  <c r="L160" i="13"/>
  <c r="K21" i="13"/>
  <c r="I7" i="10" s="1"/>
  <c r="F124" i="13"/>
  <c r="I162" i="13"/>
  <c r="I24" i="13"/>
  <c r="G22" i="13"/>
  <c r="I68" i="13"/>
  <c r="I73" i="13"/>
  <c r="I139" i="13"/>
  <c r="I153" i="13"/>
  <c r="G137" i="13"/>
  <c r="I137" i="13" s="1"/>
  <c r="F106" i="13"/>
  <c r="I106" i="13" s="1"/>
  <c r="F133" i="13"/>
  <c r="I133" i="13" s="1"/>
  <c r="F6" i="13"/>
  <c r="F5" i="13" s="1"/>
  <c r="I113" i="13"/>
  <c r="I14" i="13"/>
  <c r="I13" i="13" s="1"/>
  <c r="L13" i="13" s="1"/>
  <c r="I102" i="13"/>
  <c r="H142" i="13"/>
  <c r="H6" i="13"/>
  <c r="H5" i="13" s="1"/>
  <c r="I159" i="13"/>
  <c r="G142" i="13"/>
  <c r="F144" i="13"/>
  <c r="F57" i="13"/>
  <c r="G29" i="12"/>
  <c r="G10" i="12"/>
  <c r="G14" i="12"/>
  <c r="G40" i="12"/>
  <c r="D6" i="12"/>
  <c r="E49" i="12"/>
  <c r="E48" i="12" s="1"/>
  <c r="D35" i="12"/>
  <c r="I124" i="13" l="1"/>
  <c r="I6" i="13"/>
  <c r="I5" i="13" s="1"/>
  <c r="G6" i="10" s="1"/>
  <c r="F22" i="13"/>
  <c r="I22" i="13" s="1"/>
  <c r="G21" i="13"/>
  <c r="G165" i="13" s="1"/>
  <c r="F21" i="13"/>
  <c r="F143" i="13"/>
  <c r="F142" i="13" s="1"/>
  <c r="I142" i="13" s="1"/>
  <c r="G8" i="10" s="1"/>
  <c r="I144" i="13"/>
  <c r="I57" i="13"/>
  <c r="H165" i="13"/>
  <c r="I143" i="13"/>
  <c r="D34" i="12"/>
  <c r="I21" i="13" l="1"/>
  <c r="F165" i="13"/>
  <c r="I51" i="12"/>
  <c r="I165" i="13" l="1"/>
  <c r="G7" i="10"/>
  <c r="J153" i="13"/>
  <c r="J143" i="13" s="1"/>
  <c r="L140" i="13"/>
  <c r="J139" i="13"/>
  <c r="J137" i="13" s="1"/>
  <c r="L8" i="13"/>
  <c r="L11" i="13"/>
  <c r="L12" i="13"/>
  <c r="L15" i="13"/>
  <c r="L16" i="13"/>
  <c r="L17" i="13"/>
  <c r="L18" i="13"/>
  <c r="L19" i="13"/>
  <c r="L20" i="13"/>
  <c r="L25" i="13"/>
  <c r="L26" i="13"/>
  <c r="L27" i="13"/>
  <c r="L28" i="13"/>
  <c r="L29" i="13"/>
  <c r="L31" i="13"/>
  <c r="L32" i="13"/>
  <c r="L33" i="13"/>
  <c r="L35" i="13"/>
  <c r="L36" i="13"/>
  <c r="L37" i="13"/>
  <c r="L38" i="13"/>
  <c r="L40" i="13"/>
  <c r="L41" i="13"/>
  <c r="L43" i="13"/>
  <c r="L44" i="13"/>
  <c r="L46" i="13"/>
  <c r="L47" i="13"/>
  <c r="L48" i="13"/>
  <c r="L49" i="13"/>
  <c r="L50" i="13"/>
  <c r="L51" i="13"/>
  <c r="L53" i="13"/>
  <c r="L54" i="13"/>
  <c r="L55" i="13"/>
  <c r="L56" i="13"/>
  <c r="L59" i="13"/>
  <c r="L60" i="13"/>
  <c r="L61" i="13"/>
  <c r="L64" i="13"/>
  <c r="L65" i="13"/>
  <c r="L66" i="13"/>
  <c r="L67" i="13"/>
  <c r="L69" i="13"/>
  <c r="L71" i="13"/>
  <c r="L72" i="13"/>
  <c r="L74" i="13"/>
  <c r="L75" i="13"/>
  <c r="L76" i="13"/>
  <c r="L82" i="13"/>
  <c r="L83" i="13"/>
  <c r="L84" i="13"/>
  <c r="L86" i="13"/>
  <c r="L87" i="13"/>
  <c r="L88" i="13"/>
  <c r="L90" i="13"/>
  <c r="L91" i="13"/>
  <c r="L93" i="13"/>
  <c r="L94" i="13"/>
  <c r="L96" i="13"/>
  <c r="L97" i="13"/>
  <c r="L99" i="13"/>
  <c r="L100" i="13"/>
  <c r="L101" i="13"/>
  <c r="L103" i="13"/>
  <c r="L104" i="13"/>
  <c r="L105" i="13"/>
  <c r="L108" i="13"/>
  <c r="L109" i="13"/>
  <c r="L110" i="13"/>
  <c r="L111" i="13"/>
  <c r="L112" i="13"/>
  <c r="L114" i="13"/>
  <c r="L115" i="13"/>
  <c r="L116" i="13"/>
  <c r="L117" i="13"/>
  <c r="L118" i="13"/>
  <c r="L120" i="13"/>
  <c r="L121" i="13"/>
  <c r="L126" i="13"/>
  <c r="L127" i="13"/>
  <c r="L128" i="13"/>
  <c r="L129" i="13"/>
  <c r="L131" i="13"/>
  <c r="L132" i="13"/>
  <c r="L135" i="13"/>
  <c r="L136" i="13"/>
  <c r="L138" i="13"/>
  <c r="L141" i="13"/>
  <c r="L149" i="13"/>
  <c r="L150" i="13"/>
  <c r="L147" i="13"/>
  <c r="L151" i="13"/>
  <c r="L152" i="13"/>
  <c r="L154" i="13"/>
  <c r="L155" i="13"/>
  <c r="L156" i="13"/>
  <c r="L158" i="13"/>
  <c r="L163" i="13"/>
  <c r="L164" i="13"/>
  <c r="H19" i="12"/>
  <c r="J19" i="12"/>
  <c r="K19" i="12"/>
  <c r="B9" i="10"/>
  <c r="E9" i="10" s="1"/>
  <c r="H6" i="12" l="1"/>
  <c r="L148" i="13"/>
  <c r="L153" i="13"/>
  <c r="J162" i="13"/>
  <c r="J161" i="13" s="1"/>
  <c r="H9" i="10" s="1"/>
  <c r="K142" i="13"/>
  <c r="J157" i="13"/>
  <c r="L145" i="13"/>
  <c r="J134" i="13"/>
  <c r="J133" i="13" s="1"/>
  <c r="J130" i="13"/>
  <c r="L130" i="13" s="1"/>
  <c r="J125" i="13"/>
  <c r="L123" i="13"/>
  <c r="L122" i="13"/>
  <c r="J119" i="13"/>
  <c r="J113" i="13"/>
  <c r="L113" i="13" s="1"/>
  <c r="J107" i="13"/>
  <c r="J102" i="13"/>
  <c r="L102" i="13" s="1"/>
  <c r="J98" i="13"/>
  <c r="L98" i="13" s="1"/>
  <c r="J95" i="13"/>
  <c r="L95" i="13" s="1"/>
  <c r="J92" i="13"/>
  <c r="L92" i="13" s="1"/>
  <c r="J89" i="13"/>
  <c r="L89" i="13" s="1"/>
  <c r="J85" i="13"/>
  <c r="L85" i="13" s="1"/>
  <c r="J81" i="13"/>
  <c r="L81" i="13" s="1"/>
  <c r="L77" i="13"/>
  <c r="J73" i="13"/>
  <c r="L73" i="13" s="1"/>
  <c r="J68" i="13"/>
  <c r="L68" i="13" s="1"/>
  <c r="J63" i="13"/>
  <c r="L63" i="13" s="1"/>
  <c r="J52" i="13"/>
  <c r="L52" i="13" s="1"/>
  <c r="J45" i="13"/>
  <c r="L45" i="13" s="1"/>
  <c r="J42" i="13"/>
  <c r="L42" i="13" s="1"/>
  <c r="J39" i="13"/>
  <c r="L39" i="13" s="1"/>
  <c r="J34" i="13"/>
  <c r="L34" i="13" s="1"/>
  <c r="J30" i="13"/>
  <c r="L24" i="13"/>
  <c r="L14" i="13"/>
  <c r="K10" i="13"/>
  <c r="J10" i="13"/>
  <c r="K7" i="13"/>
  <c r="J7" i="13"/>
  <c r="J6" i="13" l="1"/>
  <c r="L144" i="13"/>
  <c r="L30" i="13"/>
  <c r="J23" i="13"/>
  <c r="J5" i="13"/>
  <c r="H6" i="10" s="1"/>
  <c r="J6" i="10" s="1"/>
  <c r="J106" i="13"/>
  <c r="L106" i="13" s="1"/>
  <c r="L58" i="13"/>
  <c r="J57" i="13"/>
  <c r="L10" i="13"/>
  <c r="K6" i="13"/>
  <c r="K5" i="13" s="1"/>
  <c r="L119" i="13"/>
  <c r="L23" i="13"/>
  <c r="L107" i="13"/>
  <c r="L7" i="13"/>
  <c r="J124" i="13"/>
  <c r="L124" i="13" s="1"/>
  <c r="L125" i="13"/>
  <c r="L134" i="13"/>
  <c r="L157" i="13"/>
  <c r="L159" i="13"/>
  <c r="L162" i="13"/>
  <c r="L161" i="13" s="1"/>
  <c r="L139" i="13"/>
  <c r="I10" i="12"/>
  <c r="I32" i="12"/>
  <c r="K10" i="12"/>
  <c r="F32" i="12"/>
  <c r="G32" i="12" s="1"/>
  <c r="F54" i="12"/>
  <c r="H45" i="12"/>
  <c r="F24" i="12"/>
  <c r="F49" i="12"/>
  <c r="F45" i="12"/>
  <c r="I45" i="12"/>
  <c r="E45" i="12"/>
  <c r="E44" i="12" s="1"/>
  <c r="D45" i="12"/>
  <c r="D54" i="12"/>
  <c r="E35" i="12"/>
  <c r="E24" i="12"/>
  <c r="E23" i="12" s="1"/>
  <c r="D24" i="12"/>
  <c r="E5" i="12"/>
  <c r="J10" i="12"/>
  <c r="J6" i="12" s="1"/>
  <c r="H44" i="12" l="1"/>
  <c r="L5" i="13"/>
  <c r="J22" i="13"/>
  <c r="J21" i="13" s="1"/>
  <c r="I44" i="12"/>
  <c r="I6" i="12"/>
  <c r="F44" i="12"/>
  <c r="D23" i="12"/>
  <c r="G24" i="12"/>
  <c r="G54" i="12"/>
  <c r="D49" i="12"/>
  <c r="G49" i="12" s="1"/>
  <c r="E34" i="12"/>
  <c r="G34" i="12" s="1"/>
  <c r="G35" i="12"/>
  <c r="D44" i="12"/>
  <c r="G44" i="12" s="1"/>
  <c r="G45" i="12"/>
  <c r="E58" i="12"/>
  <c r="F6" i="12"/>
  <c r="D5" i="12"/>
  <c r="J142" i="13"/>
  <c r="H8" i="10" s="1"/>
  <c r="L6" i="13"/>
  <c r="J9" i="10"/>
  <c r="L133" i="13"/>
  <c r="L137" i="13"/>
  <c r="J5" i="12"/>
  <c r="F23" i="12"/>
  <c r="D11" i="10"/>
  <c r="F48" i="12"/>
  <c r="I24" i="12"/>
  <c r="I54" i="12"/>
  <c r="J165" i="13" l="1"/>
  <c r="H7" i="10"/>
  <c r="I5" i="12"/>
  <c r="I49" i="12"/>
  <c r="I23" i="12"/>
  <c r="G23" i="12"/>
  <c r="F5" i="12"/>
  <c r="F58" i="12" s="1"/>
  <c r="G6" i="12"/>
  <c r="D48" i="12"/>
  <c r="G48" i="12" s="1"/>
  <c r="H36" i="12"/>
  <c r="I36" i="12"/>
  <c r="L143" i="13"/>
  <c r="L142" i="13"/>
  <c r="J8" i="10"/>
  <c r="H54" i="12"/>
  <c r="H23" i="12"/>
  <c r="H35" i="12" l="1"/>
  <c r="H34" i="12" s="1"/>
  <c r="H49" i="12"/>
  <c r="I35" i="12"/>
  <c r="I48" i="12"/>
  <c r="C7" i="10"/>
  <c r="D58" i="12"/>
  <c r="G58" i="12" s="1"/>
  <c r="G5" i="12"/>
  <c r="H11" i="10"/>
  <c r="G11" i="10"/>
  <c r="L57" i="13"/>
  <c r="H48" i="12" l="1"/>
  <c r="I34" i="12"/>
  <c r="C10" i="10"/>
  <c r="J58" i="12"/>
  <c r="L22" i="13"/>
  <c r="I58" i="12" l="1"/>
  <c r="C11" i="10"/>
  <c r="L21" i="13" l="1"/>
  <c r="K165" i="13"/>
  <c r="L165" i="13" s="1"/>
  <c r="I11" i="10" l="1"/>
  <c r="J7" i="10"/>
  <c r="J11" i="10" s="1"/>
  <c r="H5" i="12" l="1"/>
  <c r="H58" i="12" l="1"/>
  <c r="K6" i="12"/>
  <c r="B7" i="10" l="1"/>
  <c r="E7" i="10" s="1"/>
  <c r="B8" i="10"/>
  <c r="E8" i="10" s="1"/>
  <c r="K5" i="12"/>
  <c r="B10" i="10" l="1"/>
  <c r="E10" i="10" s="1"/>
  <c r="K58" i="12"/>
  <c r="B6" i="10" l="1"/>
  <c r="E6" i="10" s="1"/>
  <c r="E11" i="10" l="1"/>
  <c r="B11" i="10"/>
</calcChain>
</file>

<file path=xl/sharedStrings.xml><?xml version="1.0" encoding="utf-8"?>
<sst xmlns="http://schemas.openxmlformats.org/spreadsheetml/2006/main" count="364" uniqueCount="301">
  <si>
    <t>인건비</t>
  </si>
  <si>
    <t/>
  </si>
  <si>
    <t>학교운영비</t>
  </si>
  <si>
    <t>예비비및기타</t>
  </si>
  <si>
    <t>과    목</t>
  </si>
  <si>
    <t>관</t>
  </si>
  <si>
    <t>항</t>
  </si>
  <si>
    <t>목</t>
  </si>
  <si>
    <t>1.학부모부담수입</t>
  </si>
  <si>
    <t>1.입학금</t>
  </si>
  <si>
    <t>2.수업료</t>
  </si>
  <si>
    <t>1.교육부지원금</t>
  </si>
  <si>
    <t>2.저소득층자녀지원</t>
  </si>
  <si>
    <t>3.방과후학교지원</t>
  </si>
  <si>
    <t>4.시설(대수선)비</t>
  </si>
  <si>
    <t>5.기타교육부지원금</t>
  </si>
  <si>
    <t>1.수익자부담경비</t>
  </si>
  <si>
    <t>세 입 합 계</t>
  </si>
  <si>
    <t>1.인건비</t>
  </si>
  <si>
    <t>1.교직원인건비</t>
  </si>
  <si>
    <t>1.교원인건비</t>
  </si>
  <si>
    <t>2.학교운영비</t>
  </si>
  <si>
    <t>1.학교운영비</t>
  </si>
  <si>
    <t>2.교수학습활동비</t>
  </si>
  <si>
    <t>4.업무추진비</t>
  </si>
  <si>
    <t>3.수익자부담경비</t>
  </si>
  <si>
    <t>4.예비비및기타</t>
  </si>
  <si>
    <t>1.예비비</t>
  </si>
  <si>
    <t>세 출 합 계</t>
  </si>
  <si>
    <t>미수납액</t>
    <phoneticPr fontId="3" type="noConversion"/>
  </si>
  <si>
    <t>징수결정액</t>
    <phoneticPr fontId="3" type="noConversion"/>
  </si>
  <si>
    <t>수납액</t>
    <phoneticPr fontId="3" type="noConversion"/>
  </si>
  <si>
    <t>불납결손액</t>
    <phoneticPr fontId="3" type="noConversion"/>
  </si>
  <si>
    <t>불용액</t>
    <phoneticPr fontId="3" type="noConversion"/>
  </si>
  <si>
    <t>다음연도
이월액</t>
    <phoneticPr fontId="3" type="noConversion"/>
  </si>
  <si>
    <t>1.예비비및기타</t>
    <phoneticPr fontId="3" type="noConversion"/>
  </si>
  <si>
    <t>상  해  한  국  학  교</t>
    <phoneticPr fontId="3" type="noConversion"/>
  </si>
  <si>
    <t>세입결산</t>
  </si>
  <si>
    <t>세출결산</t>
  </si>
  <si>
    <t>관별</t>
  </si>
  <si>
    <t>최종예산액</t>
  </si>
  <si>
    <t>결산액</t>
  </si>
  <si>
    <t>합 계</t>
    <phoneticPr fontId="3" type="noConversion"/>
  </si>
  <si>
    <t>미납액</t>
    <phoneticPr fontId="3" type="noConversion"/>
  </si>
  <si>
    <t>지출액</t>
    <phoneticPr fontId="3" type="noConversion"/>
  </si>
  <si>
    <t>이월액</t>
    <phoneticPr fontId="3" type="noConversion"/>
  </si>
  <si>
    <t>1.학부모부담수입</t>
    <phoneticPr fontId="3" type="noConversion"/>
  </si>
  <si>
    <t>1.학교발전기금전입금</t>
    <phoneticPr fontId="3" type="noConversion"/>
  </si>
  <si>
    <t>1. 전입금</t>
    <phoneticPr fontId="3" type="noConversion"/>
  </si>
  <si>
    <t>2.건축기금전입금</t>
    <phoneticPr fontId="3" type="noConversion"/>
  </si>
  <si>
    <t>본예산</t>
    <phoneticPr fontId="3" type="noConversion"/>
  </si>
  <si>
    <t>1차추경</t>
    <phoneticPr fontId="3" type="noConversion"/>
  </si>
  <si>
    <t>2.직원인건비</t>
    <phoneticPr fontId="3" type="noConversion"/>
  </si>
  <si>
    <t>3.제수당</t>
    <phoneticPr fontId="3" type="noConversion"/>
  </si>
  <si>
    <t>3.현장체험학습비</t>
    <phoneticPr fontId="3" type="noConversion"/>
  </si>
  <si>
    <t xml:space="preserve">1.예비비  </t>
    <phoneticPr fontId="3" type="noConversion"/>
  </si>
  <si>
    <t>5.기타수입</t>
    <phoneticPr fontId="3" type="noConversion"/>
  </si>
  <si>
    <t>1.위생용품 구입</t>
    <phoneticPr fontId="3" type="noConversion"/>
  </si>
  <si>
    <t>(단위 :1元)</t>
    <phoneticPr fontId="3" type="noConversion"/>
  </si>
  <si>
    <t xml:space="preserve">1.기관운영 업무추진비  </t>
    <phoneticPr fontId="3" type="noConversion"/>
  </si>
  <si>
    <t xml:space="preserve">2.사업운영 업무 추진비  </t>
    <phoneticPr fontId="3" type="noConversion"/>
  </si>
  <si>
    <t>행정활동수입</t>
    <phoneticPr fontId="3" type="noConversion"/>
  </si>
  <si>
    <t>(단위 :  1元)</t>
    <phoneticPr fontId="3" type="noConversion"/>
  </si>
  <si>
    <t>수익자부담경비</t>
    <phoneticPr fontId="3" type="noConversion"/>
  </si>
  <si>
    <t>비교증감</t>
    <phoneticPr fontId="3" type="noConversion"/>
  </si>
  <si>
    <t>비교증감</t>
    <phoneticPr fontId="3" type="noConversion"/>
  </si>
  <si>
    <t>학부모부담수입</t>
    <phoneticPr fontId="3" type="noConversion"/>
  </si>
  <si>
    <t>결산액</t>
    <phoneticPr fontId="3" type="noConversion"/>
  </si>
  <si>
    <t>구 분</t>
    <phoneticPr fontId="3" type="noConversion"/>
  </si>
  <si>
    <t>총세입</t>
    <phoneticPr fontId="3" type="noConversion"/>
  </si>
  <si>
    <t>총세출</t>
    <phoneticPr fontId="3" type="noConversion"/>
  </si>
  <si>
    <t>예산액</t>
    <phoneticPr fontId="3" type="noConversion"/>
  </si>
  <si>
    <t>상해한국학교회계 세입·세출 결산서</t>
    <phoneticPr fontId="3" type="noConversion"/>
  </si>
  <si>
    <t>실제수납 및 지출</t>
    <phoneticPr fontId="3" type="noConversion"/>
  </si>
  <si>
    <t>2018학년도</t>
    <phoneticPr fontId="3" type="noConversion"/>
  </si>
  <si>
    <t>￥76,246,377.96</t>
    <phoneticPr fontId="3" type="noConversion"/>
  </si>
  <si>
    <t>￥79,835,866.45</t>
    <phoneticPr fontId="3" type="noConversion"/>
  </si>
  <si>
    <t>2018학년도 상해한국학교회계 세입결산서</t>
    <phoneticPr fontId="3" type="noConversion"/>
  </si>
  <si>
    <t>1.현지채용교직원인건비</t>
    <phoneticPr fontId="3" type="noConversion"/>
  </si>
  <si>
    <t>1.과년도 수입</t>
    <phoneticPr fontId="3" type="noConversion"/>
  </si>
  <si>
    <t>5.방과후활동비</t>
    <phoneticPr fontId="3" type="noConversion"/>
  </si>
  <si>
    <t>2.기타지원금</t>
    <phoneticPr fontId="3" type="noConversion"/>
  </si>
  <si>
    <t>1.과학의재단지원금</t>
    <phoneticPr fontId="3" type="noConversion"/>
  </si>
  <si>
    <t>5.교무학사관리</t>
  </si>
  <si>
    <t>8.학부모참여사업</t>
  </si>
  <si>
    <t>9.학교홍보관리</t>
  </si>
  <si>
    <t>10.대학입시지도</t>
  </si>
  <si>
    <t>11.현장체험학습운영</t>
  </si>
  <si>
    <t>4.상담실운영</t>
  </si>
  <si>
    <t>5.학생진로활동</t>
  </si>
  <si>
    <t>6.학생장학금지원</t>
  </si>
  <si>
    <t>1.현장체험학습운영</t>
  </si>
  <si>
    <t>￥80,149,975.45</t>
    <phoneticPr fontId="3" type="noConversion"/>
  </si>
  <si>
    <t>2018학년도 상해한국학교회계 결산총괄표</t>
    <phoneticPr fontId="3" type="noConversion"/>
  </si>
  <si>
    <t>교육부지원금</t>
  </si>
  <si>
    <t>전입금및지원금</t>
    <phoneticPr fontId="3" type="noConversion"/>
  </si>
  <si>
    <t>기타수입</t>
    <phoneticPr fontId="3" type="noConversion"/>
  </si>
  <si>
    <t>4.학교급식비</t>
    <phoneticPr fontId="3" type="noConversion"/>
  </si>
  <si>
    <t>6.기타수익자부담경비</t>
    <phoneticPr fontId="3" type="noConversion"/>
  </si>
  <si>
    <t>3.행정활동수입</t>
    <phoneticPr fontId="3" type="noConversion"/>
  </si>
  <si>
    <t>1.기타수입</t>
    <phoneticPr fontId="3" type="noConversion"/>
  </si>
  <si>
    <t>2.차년도 수업료</t>
    <phoneticPr fontId="3" type="noConversion"/>
  </si>
  <si>
    <t>3.이월금</t>
    <phoneticPr fontId="3" type="noConversion"/>
  </si>
  <si>
    <t>1.사용료 및 수수료</t>
    <phoneticPr fontId="3" type="noConversion"/>
  </si>
  <si>
    <t xml:space="preserve">  가.시설사용료</t>
    <phoneticPr fontId="3" type="noConversion"/>
  </si>
  <si>
    <t xml:space="preserve">  나.급식실수용비</t>
    <phoneticPr fontId="3" type="noConversion"/>
  </si>
  <si>
    <t xml:space="preserve">  다.제증명수수료</t>
    <phoneticPr fontId="3" type="noConversion"/>
  </si>
  <si>
    <t>2.기타자체수입</t>
    <phoneticPr fontId="3" type="noConversion"/>
  </si>
  <si>
    <t xml:space="preserve">  가.예금이자</t>
    <phoneticPr fontId="3" type="noConversion"/>
  </si>
  <si>
    <t xml:space="preserve">  나.잡수입</t>
    <phoneticPr fontId="3" type="noConversion"/>
  </si>
  <si>
    <t xml:space="preserve">  가.차년도입학금</t>
    <phoneticPr fontId="3" type="noConversion"/>
  </si>
  <si>
    <t xml:space="preserve">  나.차년도수업료</t>
    <phoneticPr fontId="3" type="noConversion"/>
  </si>
  <si>
    <t xml:space="preserve">  가.순세계잉여금  </t>
    <phoneticPr fontId="3" type="noConversion"/>
  </si>
  <si>
    <t xml:space="preserve">  나.명시이월금  </t>
    <phoneticPr fontId="3" type="noConversion"/>
  </si>
  <si>
    <t>2차추경</t>
    <phoneticPr fontId="3" type="noConversion"/>
  </si>
  <si>
    <t xml:space="preserve">  다.자산매각수입</t>
    <phoneticPr fontId="3" type="noConversion"/>
  </si>
  <si>
    <t xml:space="preserve">  가. 현장학습</t>
    <phoneticPr fontId="3" type="noConversion"/>
  </si>
  <si>
    <t xml:space="preserve">  나. 졸업여행</t>
    <phoneticPr fontId="3" type="noConversion"/>
  </si>
  <si>
    <t>2.지원금수입</t>
    <phoneticPr fontId="3" type="noConversion"/>
  </si>
  <si>
    <t>총예산액</t>
    <phoneticPr fontId="3" type="noConversion"/>
  </si>
  <si>
    <t xml:space="preserve">  다.사고이월금</t>
    <phoneticPr fontId="3" type="noConversion"/>
  </si>
  <si>
    <t xml:space="preserve">  나.특수교육지원금</t>
    <phoneticPr fontId="3" type="noConversion"/>
  </si>
  <si>
    <t xml:space="preserve">  가.교수학습자료지원금</t>
    <phoneticPr fontId="3" type="noConversion"/>
  </si>
  <si>
    <t xml:space="preserve">  가.스쿨버스이용비</t>
    <phoneticPr fontId="3" type="noConversion"/>
  </si>
  <si>
    <t xml:space="preserve">  나.졸업앨범비</t>
    <phoneticPr fontId="3" type="noConversion"/>
  </si>
  <si>
    <t xml:space="preserve">  다.시험응시료</t>
    <phoneticPr fontId="3" type="noConversion"/>
  </si>
  <si>
    <t xml:space="preserve">  가.초등</t>
    <phoneticPr fontId="3" type="noConversion"/>
  </si>
  <si>
    <t xml:space="preserve">  나.중등</t>
    <phoneticPr fontId="3" type="noConversion"/>
  </si>
  <si>
    <t xml:space="preserve">  다.고등</t>
    <phoneticPr fontId="3" type="noConversion"/>
  </si>
  <si>
    <t xml:space="preserve">  가.입학금</t>
    <phoneticPr fontId="3" type="noConversion"/>
  </si>
  <si>
    <t xml:space="preserve">  나.전형료</t>
    <phoneticPr fontId="3" type="noConversion"/>
  </si>
  <si>
    <t>￥80,150,040.00</t>
    <phoneticPr fontId="3" type="noConversion"/>
  </si>
  <si>
    <t>￥80,150,040.00</t>
    <phoneticPr fontId="3" type="noConversion"/>
  </si>
  <si>
    <t>2018학년도 상해한국학교회계 세출결산서</t>
    <phoneticPr fontId="3" type="noConversion"/>
  </si>
  <si>
    <t>(단위 : 1元)</t>
    <phoneticPr fontId="3" type="noConversion"/>
  </si>
  <si>
    <t>세부사업</t>
    <phoneticPr fontId="3" type="noConversion"/>
  </si>
  <si>
    <t>세부항목</t>
    <phoneticPr fontId="3" type="noConversion"/>
  </si>
  <si>
    <t>1.교원인건비</t>
    <phoneticPr fontId="3" type="noConversion"/>
  </si>
  <si>
    <t>1.직원인건비</t>
    <phoneticPr fontId="3" type="noConversion"/>
  </si>
  <si>
    <t>1.제수당</t>
    <phoneticPr fontId="3" type="noConversion"/>
  </si>
  <si>
    <t>2.초과근무수당</t>
    <phoneticPr fontId="3" type="noConversion"/>
  </si>
  <si>
    <t>3.교원보결수당</t>
    <phoneticPr fontId="3" type="noConversion"/>
  </si>
  <si>
    <t>1.일반운영비</t>
    <phoneticPr fontId="3" type="noConversion"/>
  </si>
  <si>
    <t>1.일반사무관리</t>
    <phoneticPr fontId="3" type="noConversion"/>
  </si>
  <si>
    <t>2.국내외여비</t>
    <phoneticPr fontId="3" type="noConversion"/>
  </si>
  <si>
    <t>3.공공요금및제세</t>
    <phoneticPr fontId="3" type="noConversion"/>
  </si>
  <si>
    <t>4.학교시설유지관리</t>
    <phoneticPr fontId="3" type="noConversion"/>
  </si>
  <si>
    <t>5.학교환경관리</t>
    <phoneticPr fontId="3" type="noConversion"/>
  </si>
  <si>
    <t>6.시설위탁용역관리</t>
    <phoneticPr fontId="3" type="noConversion"/>
  </si>
  <si>
    <t xml:space="preserve">7.학교차량관리 </t>
    <phoneticPr fontId="3" type="noConversion"/>
  </si>
  <si>
    <t>1.학교차량관리</t>
    <phoneticPr fontId="3" type="noConversion"/>
  </si>
  <si>
    <t>8.교직원복지</t>
    <phoneticPr fontId="3" type="noConversion"/>
  </si>
  <si>
    <t>9.학교위원회운영</t>
    <phoneticPr fontId="3" type="noConversion"/>
  </si>
  <si>
    <t xml:space="preserve">1.학급및교과운영 </t>
    <phoneticPr fontId="3" type="noConversion"/>
  </si>
  <si>
    <t>2.교수학습자료구입</t>
    <phoneticPr fontId="3" type="noConversion"/>
  </si>
  <si>
    <t>3.교구관리</t>
    <phoneticPr fontId="3" type="noConversion"/>
  </si>
  <si>
    <t>4.독서교육운영</t>
    <phoneticPr fontId="3" type="noConversion"/>
  </si>
  <si>
    <t>6.방과후학교운영</t>
    <phoneticPr fontId="3" type="noConversion"/>
  </si>
  <si>
    <t>7.교육행사및대회운영</t>
    <phoneticPr fontId="3" type="noConversion"/>
  </si>
  <si>
    <t>12.교육정보실운영</t>
    <phoneticPr fontId="3" type="noConversion"/>
  </si>
  <si>
    <t>13.교직원연수</t>
    <phoneticPr fontId="3" type="noConversion"/>
  </si>
  <si>
    <t>3.학생복리비</t>
    <phoneticPr fontId="3" type="noConversion"/>
  </si>
  <si>
    <t>1.학생건강및안전관리</t>
    <phoneticPr fontId="3" type="noConversion"/>
  </si>
  <si>
    <t xml:space="preserve">2.학생자치활동지원 </t>
    <phoneticPr fontId="3" type="noConversion"/>
  </si>
  <si>
    <t>1.임원수련회 운영</t>
    <phoneticPr fontId="3" type="noConversion"/>
  </si>
  <si>
    <t>3.학생교류활동</t>
    <phoneticPr fontId="3" type="noConversion"/>
  </si>
  <si>
    <t>7.저소득층학비지원</t>
    <phoneticPr fontId="3" type="noConversion"/>
  </si>
  <si>
    <t>2.자산취득비</t>
    <phoneticPr fontId="3" type="noConversion"/>
  </si>
  <si>
    <t>1.자산취득비</t>
    <phoneticPr fontId="3" type="noConversion"/>
  </si>
  <si>
    <t>1.학교자산관리</t>
    <phoneticPr fontId="3" type="noConversion"/>
  </si>
  <si>
    <t>3.시설비</t>
    <phoneticPr fontId="3" type="noConversion"/>
  </si>
  <si>
    <t xml:space="preserve">1.시설비  </t>
    <phoneticPr fontId="3" type="noConversion"/>
  </si>
  <si>
    <t>2.대수선비</t>
    <phoneticPr fontId="3" type="noConversion"/>
  </si>
  <si>
    <t>1.교육환경개선</t>
    <phoneticPr fontId="3" type="noConversion"/>
  </si>
  <si>
    <t>1.현장학습비</t>
    <phoneticPr fontId="3" type="noConversion"/>
  </si>
  <si>
    <t>2. 중등낙양교류체험학습</t>
    <phoneticPr fontId="3" type="noConversion"/>
  </si>
  <si>
    <t>2.졸업여행운영</t>
    <phoneticPr fontId="3" type="noConversion"/>
  </si>
  <si>
    <t>2.학생수련활동비</t>
    <phoneticPr fontId="3" type="noConversion"/>
  </si>
  <si>
    <t>3.학교급식비</t>
    <phoneticPr fontId="3" type="noConversion"/>
  </si>
  <si>
    <t>1.학교위탁급식운영</t>
    <phoneticPr fontId="3" type="noConversion"/>
  </si>
  <si>
    <t xml:space="preserve">1.학생급식비  </t>
    <phoneticPr fontId="3" type="noConversion"/>
  </si>
  <si>
    <t>4.방과후활동비</t>
    <phoneticPr fontId="3" type="noConversion"/>
  </si>
  <si>
    <t>1.방과후학교운영</t>
    <phoneticPr fontId="3" type="noConversion"/>
  </si>
  <si>
    <t>2.기타수익자부담경비</t>
    <phoneticPr fontId="3" type="noConversion"/>
  </si>
  <si>
    <t>1.스쿨버스이용비</t>
    <phoneticPr fontId="3" type="noConversion"/>
  </si>
  <si>
    <t>1스쿨버스운영</t>
    <phoneticPr fontId="3" type="noConversion"/>
  </si>
  <si>
    <t>2.졸업앨범비</t>
    <phoneticPr fontId="3" type="noConversion"/>
  </si>
  <si>
    <t>1.졸업앨범제작</t>
    <phoneticPr fontId="3" type="noConversion"/>
  </si>
  <si>
    <t>3.시험운영비</t>
    <phoneticPr fontId="3" type="noConversion"/>
  </si>
  <si>
    <t>1.공인시험운영</t>
    <phoneticPr fontId="3" type="noConversion"/>
  </si>
  <si>
    <t>2.차년도수입</t>
    <phoneticPr fontId="3" type="noConversion"/>
  </si>
  <si>
    <t>1.차년도수입이월</t>
    <phoneticPr fontId="3" type="noConversion"/>
  </si>
  <si>
    <t>본예산</t>
    <phoneticPr fontId="3" type="noConversion"/>
  </si>
  <si>
    <t>1회추경</t>
    <phoneticPr fontId="3" type="noConversion"/>
  </si>
  <si>
    <t>2회추경</t>
    <phoneticPr fontId="3" type="noConversion"/>
  </si>
  <si>
    <t>총예산액</t>
    <phoneticPr fontId="3" type="noConversion"/>
  </si>
  <si>
    <t>￥77,697,367.96</t>
    <phoneticPr fontId="3" type="noConversion"/>
  </si>
  <si>
    <t>1.행정활동수입</t>
    <phoneticPr fontId="3" type="noConversion"/>
  </si>
  <si>
    <t>4.전입금수입</t>
    <phoneticPr fontId="3" type="noConversion"/>
  </si>
  <si>
    <t>1.교원급여</t>
    <phoneticPr fontId="3" type="noConversion"/>
  </si>
  <si>
    <t>2.교원퇴직금</t>
    <phoneticPr fontId="3" type="noConversion"/>
  </si>
  <si>
    <t>1.직원급여</t>
    <phoneticPr fontId="3" type="noConversion"/>
  </si>
  <si>
    <t>2.직원퇴직금</t>
    <phoneticPr fontId="3" type="noConversion"/>
  </si>
  <si>
    <t>1.주택보조금.복리후생비</t>
    <phoneticPr fontId="3" type="noConversion"/>
  </si>
  <si>
    <t>2.유치원보조비</t>
    <phoneticPr fontId="3" type="noConversion"/>
  </si>
  <si>
    <t>3.사회보험료  및 공적금</t>
    <phoneticPr fontId="3" type="noConversion"/>
  </si>
  <si>
    <t xml:space="preserve">4.상여금   </t>
    <phoneticPr fontId="3" type="noConversion"/>
  </si>
  <si>
    <t>1.사무용품구입</t>
    <phoneticPr fontId="3" type="noConversion"/>
  </si>
  <si>
    <t>2.행정장비유지관리</t>
    <phoneticPr fontId="3" type="noConversion"/>
  </si>
  <si>
    <t>3.업무관리시스템관리</t>
    <phoneticPr fontId="3" type="noConversion"/>
  </si>
  <si>
    <t>4.수용비 및 수수료</t>
    <phoneticPr fontId="3" type="noConversion"/>
  </si>
  <si>
    <t>5.교직원 인사관리</t>
    <phoneticPr fontId="3" type="noConversion"/>
  </si>
  <si>
    <t>1.국외여비</t>
    <phoneticPr fontId="3" type="noConversion"/>
  </si>
  <si>
    <t>2.국내여비</t>
    <phoneticPr fontId="3" type="noConversion"/>
  </si>
  <si>
    <t>3.이전비</t>
    <phoneticPr fontId="3" type="noConversion"/>
  </si>
  <si>
    <t>1.전기요금</t>
    <phoneticPr fontId="3" type="noConversion"/>
  </si>
  <si>
    <t>2.전화요금</t>
    <phoneticPr fontId="3" type="noConversion"/>
  </si>
  <si>
    <t>3.수도요금</t>
    <phoneticPr fontId="3" type="noConversion"/>
  </si>
  <si>
    <t>4.인터넷통신비</t>
    <phoneticPr fontId="3" type="noConversion"/>
  </si>
  <si>
    <t>1.시설유지보수비</t>
    <phoneticPr fontId="3" type="noConversion"/>
  </si>
  <si>
    <t>2.학교재산보험가입</t>
    <phoneticPr fontId="3" type="noConversion"/>
  </si>
  <si>
    <t>2.오물수거료</t>
    <phoneticPr fontId="3" type="noConversion"/>
  </si>
  <si>
    <t>1.청소용역비</t>
    <phoneticPr fontId="3" type="noConversion"/>
  </si>
  <si>
    <t>2.보안용역비</t>
    <phoneticPr fontId="3" type="noConversion"/>
  </si>
  <si>
    <t>3.소방용역비</t>
    <phoneticPr fontId="3" type="noConversion"/>
  </si>
  <si>
    <t>4.승강기안전관리비</t>
    <phoneticPr fontId="3" type="noConversion"/>
  </si>
  <si>
    <t>5.냉난방기 관리용역</t>
    <phoneticPr fontId="3" type="noConversion"/>
  </si>
  <si>
    <t>1.교직원 급식비</t>
    <phoneticPr fontId="3" type="noConversion"/>
  </si>
  <si>
    <t>2.출퇴근차량 지원</t>
    <phoneticPr fontId="3" type="noConversion"/>
  </si>
  <si>
    <t>3.단체상해보험가입</t>
    <phoneticPr fontId="3" type="noConversion"/>
  </si>
  <si>
    <t>1.학교위원회운영</t>
    <phoneticPr fontId="3" type="noConversion"/>
  </si>
  <si>
    <t xml:space="preserve">1.학급운영 </t>
    <phoneticPr fontId="3" type="noConversion"/>
  </si>
  <si>
    <t>2.교과운영</t>
    <phoneticPr fontId="3" type="noConversion"/>
  </si>
  <si>
    <t>3.특수학급운영</t>
    <phoneticPr fontId="3" type="noConversion"/>
  </si>
  <si>
    <t>4.특수교육지원</t>
    <phoneticPr fontId="3" type="noConversion"/>
  </si>
  <si>
    <t>1.교재교구구입</t>
    <phoneticPr fontId="3" type="noConversion"/>
  </si>
  <si>
    <t>2.학습준비물 구입</t>
    <phoneticPr fontId="3" type="noConversion"/>
  </si>
  <si>
    <t>3.교수학습자료개발비</t>
    <phoneticPr fontId="3" type="noConversion"/>
  </si>
  <si>
    <t>1.교구수리</t>
    <phoneticPr fontId="3" type="noConversion"/>
  </si>
  <si>
    <t>1.도서구입</t>
    <phoneticPr fontId="3" type="noConversion"/>
  </si>
  <si>
    <t>2.정기간행물 구독</t>
    <phoneticPr fontId="3" type="noConversion"/>
  </si>
  <si>
    <t>3.도서관 운영</t>
    <phoneticPr fontId="3" type="noConversion"/>
  </si>
  <si>
    <t>4.독서교육활동</t>
    <phoneticPr fontId="3" type="noConversion"/>
  </si>
  <si>
    <t>1.교무학사운영</t>
    <phoneticPr fontId="3" type="noConversion"/>
  </si>
  <si>
    <t>2.입학식및졸업식운영</t>
    <phoneticPr fontId="3" type="noConversion"/>
  </si>
  <si>
    <t>3.성적처리관리</t>
    <phoneticPr fontId="3" type="noConversion"/>
  </si>
  <si>
    <t>1.방과후차량지원</t>
    <phoneticPr fontId="3" type="noConversion"/>
  </si>
  <si>
    <t>2.저소득층수강료지원</t>
    <phoneticPr fontId="3" type="noConversion"/>
  </si>
  <si>
    <t xml:space="preserve">3.방과후수용비 </t>
    <phoneticPr fontId="3" type="noConversion"/>
  </si>
  <si>
    <t>1.교육행사운영</t>
    <phoneticPr fontId="3" type="noConversion"/>
  </si>
  <si>
    <t>2.각종대회운영</t>
    <phoneticPr fontId="3" type="noConversion"/>
  </si>
  <si>
    <t>3.행사차량지원</t>
    <phoneticPr fontId="3" type="noConversion"/>
  </si>
  <si>
    <t>1.학부모 교육활동 참여</t>
    <phoneticPr fontId="3" type="noConversion"/>
  </si>
  <si>
    <t>2.학부모상담일 운영</t>
    <phoneticPr fontId="3" type="noConversion"/>
  </si>
  <si>
    <t>3.다문화교육 운영</t>
    <phoneticPr fontId="3" type="noConversion"/>
  </si>
  <si>
    <t>1.홍보물 제작</t>
    <phoneticPr fontId="3" type="noConversion"/>
  </si>
  <si>
    <t>2.학교입학관리</t>
    <phoneticPr fontId="3" type="noConversion"/>
  </si>
  <si>
    <t>1.대학입시관리</t>
    <phoneticPr fontId="3" type="noConversion"/>
  </si>
  <si>
    <t>2.입학설명회</t>
    <phoneticPr fontId="3" type="noConversion"/>
  </si>
  <si>
    <t>1.인솔교사경비</t>
    <phoneticPr fontId="3" type="noConversion"/>
  </si>
  <si>
    <t>2.사전답사경비</t>
    <phoneticPr fontId="3" type="noConversion"/>
  </si>
  <si>
    <t>1.정보화기자재관리</t>
    <phoneticPr fontId="3" type="noConversion"/>
  </si>
  <si>
    <t>2.소프트웨어 구입</t>
    <phoneticPr fontId="3" type="noConversion"/>
  </si>
  <si>
    <t xml:space="preserve">3.홈페이지관리 </t>
    <phoneticPr fontId="3" type="noConversion"/>
  </si>
  <si>
    <t>1.교직원자율연수지원</t>
    <phoneticPr fontId="3" type="noConversion"/>
  </si>
  <si>
    <t>2.교직원워크숍운영</t>
    <phoneticPr fontId="3" type="noConversion"/>
  </si>
  <si>
    <t>3.체육행사 지원</t>
    <phoneticPr fontId="3" type="noConversion"/>
  </si>
  <si>
    <t>1.학생위생관리</t>
    <phoneticPr fontId="3" type="noConversion"/>
  </si>
  <si>
    <t>2.약품 구입</t>
    <phoneticPr fontId="3" type="noConversion"/>
  </si>
  <si>
    <t>3.학생건강검사</t>
    <phoneticPr fontId="3" type="noConversion"/>
  </si>
  <si>
    <t>4.안전공제회 가입</t>
    <phoneticPr fontId="3" type="noConversion"/>
  </si>
  <si>
    <t>5.학생안전교육</t>
    <phoneticPr fontId="3" type="noConversion"/>
  </si>
  <si>
    <t>2.학생자치활동 운영</t>
    <phoneticPr fontId="3" type="noConversion"/>
  </si>
  <si>
    <t>3.학생동아리활동지원</t>
    <phoneticPr fontId="3" type="noConversion"/>
  </si>
  <si>
    <t>1.학생교류활동 지원</t>
    <phoneticPr fontId="3" type="noConversion"/>
  </si>
  <si>
    <t>1.상담실 운영</t>
    <phoneticPr fontId="3" type="noConversion"/>
  </si>
  <si>
    <t>1.학생진로검사</t>
    <phoneticPr fontId="3" type="noConversion"/>
  </si>
  <si>
    <t>2.진로체험활동</t>
    <phoneticPr fontId="3" type="noConversion"/>
  </si>
  <si>
    <t>1.학생장학금지원</t>
    <phoneticPr fontId="3" type="noConversion"/>
  </si>
  <si>
    <t>1.저소득층학생지원</t>
    <phoneticPr fontId="3" type="noConversion"/>
  </si>
  <si>
    <t>1.내빈접대용품 구입</t>
    <phoneticPr fontId="3" type="noConversion"/>
  </si>
  <si>
    <t>2.경조사비</t>
    <phoneticPr fontId="3" type="noConversion"/>
  </si>
  <si>
    <t>3.교직원격려</t>
    <phoneticPr fontId="3" type="noConversion"/>
  </si>
  <si>
    <t>4.업무협의회 운영</t>
    <phoneticPr fontId="3" type="noConversion"/>
  </si>
  <si>
    <t>1.부서협의회 운영</t>
    <phoneticPr fontId="3" type="noConversion"/>
  </si>
  <si>
    <t>2.평가협의회 운영</t>
    <phoneticPr fontId="3" type="noConversion"/>
  </si>
  <si>
    <t>1.관리실비품구입</t>
    <phoneticPr fontId="3" type="noConversion"/>
  </si>
  <si>
    <t>2.정보화기자재구입</t>
    <phoneticPr fontId="3" type="noConversion"/>
  </si>
  <si>
    <t>1.학교시설개선</t>
    <phoneticPr fontId="3" type="noConversion"/>
  </si>
  <si>
    <t>2.시설유보금</t>
    <phoneticPr fontId="3" type="noConversion"/>
  </si>
  <si>
    <t>1.현장체험학습</t>
    <phoneticPr fontId="3" type="noConversion"/>
  </si>
  <si>
    <t>1.초등졸업여행</t>
    <phoneticPr fontId="3" type="noConversion"/>
  </si>
  <si>
    <t>2.중등졸업여행</t>
    <phoneticPr fontId="3" type="noConversion"/>
  </si>
  <si>
    <t>1.초등방과후활동</t>
    <phoneticPr fontId="3" type="noConversion"/>
  </si>
  <si>
    <t>2.중등방과후활동</t>
    <phoneticPr fontId="3" type="noConversion"/>
  </si>
  <si>
    <t>3.STEAM아카데미운영</t>
    <phoneticPr fontId="3" type="noConversion"/>
  </si>
  <si>
    <t xml:space="preserve">1.스쿨버스이용비  </t>
    <phoneticPr fontId="3" type="noConversion"/>
  </si>
  <si>
    <t>1.SAT, TEPS 운영</t>
    <phoneticPr fontId="3" type="noConversion"/>
  </si>
  <si>
    <t xml:space="preserve">1.예비비  </t>
    <phoneticPr fontId="3" type="noConversion"/>
  </si>
  <si>
    <t>1.2019회계로 이월</t>
    <phoneticPr fontId="3" type="noConversion"/>
  </si>
  <si>
    <t>(확정일자 : 2019.   5.    .)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</si>
</sst>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[Red]\(#,##0\)"/>
    <numFmt numFmtId="178" formatCode="#,##0.00_);[Red]\(#,##0.00\)"/>
    <numFmt numFmtId="179" formatCode="#,##0.00_ "/>
  </numFmts>
  <fonts count="14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1"/>
      <name val="맑은 고딕"/>
      <family val="3"/>
      <charset val="129"/>
    </font>
    <font>
      <sz val="9"/>
      <name val="굴림"/>
      <family val="3"/>
      <charset val="129"/>
    </font>
    <font>
      <b/>
      <sz val="22"/>
      <name val="HY헤드라인M"/>
      <family val="1"/>
      <charset val="129"/>
    </font>
    <font>
      <sz val="11"/>
      <name val="HY헤드라인M"/>
      <family val="1"/>
      <charset val="129"/>
    </font>
    <font>
      <sz val="16"/>
      <name val="HY헤드라인M"/>
      <family val="1"/>
      <charset val="129"/>
    </font>
    <font>
      <sz val="14"/>
      <name val="HY헤드라인M"/>
      <family val="1"/>
      <charset val="129"/>
    </font>
    <font>
      <sz val="20"/>
      <name val="HY헤드라인M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8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8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8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8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8"/>
      </left>
      <right style="thin">
        <color theme="1" tint="0.499984740745262"/>
      </right>
      <top style="thin">
        <color indexed="8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8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8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8"/>
      </right>
      <top style="thin">
        <color indexed="8"/>
      </top>
      <bottom style="thin">
        <color theme="1" tint="0.499984740745262"/>
      </bottom>
      <diagonal/>
    </border>
    <border>
      <left style="thin">
        <color indexed="8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8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8"/>
      </left>
      <right style="thin">
        <color theme="1" tint="0.499984740745262"/>
      </right>
      <top style="thin">
        <color theme="1" tint="0.499984740745262"/>
      </top>
      <bottom style="thin">
        <color indexed="8"/>
      </bottom>
      <diagonal/>
    </border>
    <border>
      <left style="thin">
        <color theme="1" tint="0.499984740745262"/>
      </left>
      <right/>
      <top style="thin">
        <color indexed="8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/>
      </right>
      <top style="thin">
        <color theme="1"/>
      </top>
      <bottom style="thin">
        <color theme="1" tint="0.34998626667073579"/>
      </bottom>
      <diagonal/>
    </border>
    <border>
      <left style="thin">
        <color theme="1"/>
      </left>
      <right style="thin">
        <color theme="1" tint="0.34998626667073579"/>
      </right>
      <top style="thin">
        <color theme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/>
      </top>
      <bottom/>
      <diagonal/>
    </border>
    <border>
      <left style="thin">
        <color theme="1"/>
      </left>
      <right style="thin">
        <color theme="1" tint="0.499984740745262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indexed="8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8"/>
      </right>
      <top/>
      <bottom/>
      <diagonal/>
    </border>
    <border>
      <left style="thin">
        <color theme="1" tint="0.499984740745262"/>
      </left>
      <right style="thin">
        <color indexed="8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8"/>
      </right>
      <top style="thin">
        <color theme="1" tint="0.499984740745262"/>
      </top>
      <bottom style="thin">
        <color indexed="8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8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/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/>
      </right>
      <top/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/>
      </left>
      <right style="thin">
        <color theme="1" tint="0.34998626667073579"/>
      </right>
      <top style="thin">
        <color theme="1" tint="0.34998626667073579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/>
      </right>
      <top style="thin">
        <color theme="1" tint="0.34998626667073579"/>
      </top>
      <bottom style="thin">
        <color theme="1" tint="0.499984740745262"/>
      </bottom>
      <diagonal/>
    </border>
  </borders>
  <cellStyleXfs count="6">
    <xf numFmtId="0" fontId="0" fillId="0" borderId="0" applyNumberFormat="0" applyFont="0" applyFill="0" applyBorder="0" applyAlignment="0" applyProtection="0"/>
    <xf numFmtId="9" fontId="2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  <xf numFmtId="41" fontId="1" fillId="0" borderId="0" applyNumberFormat="0" applyFont="0" applyFill="0" applyBorder="0" applyAlignment="0" applyProtection="0"/>
    <xf numFmtId="41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279">
    <xf numFmtId="0" fontId="0" fillId="0" borderId="0" xfId="0" applyNumberFormat="1" applyFont="1" applyFill="1" applyBorder="1" applyAlignment="1"/>
    <xf numFmtId="0" fontId="2" fillId="0" borderId="0" xfId="5" applyNumberFormat="1" applyFont="1" applyFill="1" applyBorder="1" applyAlignment="1"/>
    <xf numFmtId="177" fontId="6" fillId="0" borderId="0" xfId="3" applyNumberFormat="1" applyFont="1" applyFill="1" applyBorder="1" applyAlignment="1"/>
    <xf numFmtId="0" fontId="7" fillId="3" borderId="0" xfId="5" applyFont="1" applyFill="1" applyAlignment="1">
      <alignment vertical="center"/>
    </xf>
    <xf numFmtId="177" fontId="6" fillId="0" borderId="19" xfId="3" applyNumberFormat="1" applyFont="1" applyBorder="1" applyAlignment="1">
      <alignment horizontal="left" vertical="center" shrinkToFit="1"/>
    </xf>
    <xf numFmtId="177" fontId="6" fillId="0" borderId="20" xfId="3" applyNumberFormat="1" applyFont="1" applyBorder="1" applyAlignment="1">
      <alignment vertical="center" shrinkToFit="1"/>
    </xf>
    <xf numFmtId="177" fontId="6" fillId="0" borderId="21" xfId="3" applyNumberFormat="1" applyFont="1" applyBorder="1" applyAlignment="1">
      <alignment vertical="center" shrinkToFit="1"/>
    </xf>
    <xf numFmtId="176" fontId="5" fillId="0" borderId="22" xfId="3" applyNumberFormat="1" applyFont="1" applyBorder="1" applyAlignment="1">
      <alignment horizontal="right" vertical="center" shrinkToFit="1"/>
    </xf>
    <xf numFmtId="176" fontId="6" fillId="0" borderId="22" xfId="3" applyNumberFormat="1" applyFont="1" applyBorder="1" applyAlignment="1">
      <alignment horizontal="right" vertical="center" shrinkToFit="1"/>
    </xf>
    <xf numFmtId="176" fontId="6" fillId="0" borderId="19" xfId="3" applyNumberFormat="1" applyFont="1" applyBorder="1" applyAlignment="1">
      <alignment horizontal="right" vertical="center" shrinkToFit="1"/>
    </xf>
    <xf numFmtId="176" fontId="5" fillId="0" borderId="24" xfId="3" applyNumberFormat="1" applyFont="1" applyBorder="1" applyAlignment="1">
      <alignment horizontal="right" vertical="center" shrinkToFit="1"/>
    </xf>
    <xf numFmtId="176" fontId="6" fillId="0" borderId="24" xfId="3" applyNumberFormat="1" applyFont="1" applyBorder="1" applyAlignment="1">
      <alignment horizontal="right" vertical="center" shrinkToFit="1"/>
    </xf>
    <xf numFmtId="176" fontId="5" fillId="6" borderId="25" xfId="3" applyNumberFormat="1" applyFont="1" applyFill="1" applyBorder="1" applyAlignment="1">
      <alignment horizontal="right" vertical="center" shrinkToFit="1"/>
    </xf>
    <xf numFmtId="179" fontId="6" fillId="0" borderId="0" xfId="3" applyNumberFormat="1" applyFont="1" applyFill="1" applyBorder="1" applyAlignment="1"/>
    <xf numFmtId="177" fontId="6" fillId="0" borderId="26" xfId="3" applyNumberFormat="1" applyFont="1" applyBorder="1" applyAlignment="1">
      <alignment vertical="center" shrinkToFit="1"/>
    </xf>
    <xf numFmtId="0" fontId="6" fillId="0" borderId="0" xfId="5" applyNumberFormat="1" applyFont="1" applyFill="1" applyBorder="1" applyAlignment="1">
      <alignment vertical="center" wrapText="1"/>
    </xf>
    <xf numFmtId="177" fontId="6" fillId="0" borderId="0" xfId="5" applyNumberFormat="1" applyFont="1" applyFill="1" applyBorder="1" applyAlignment="1">
      <alignment vertical="center" wrapText="1"/>
    </xf>
    <xf numFmtId="176" fontId="6" fillId="0" borderId="0" xfId="5" applyNumberFormat="1" applyFont="1" applyFill="1" applyBorder="1" applyAlignment="1">
      <alignment horizontal="right" vertical="center" wrapText="1"/>
    </xf>
    <xf numFmtId="176" fontId="6" fillId="0" borderId="0" xfId="5" applyNumberFormat="1" applyFont="1" applyFill="1" applyBorder="1" applyAlignment="1">
      <alignment vertical="center" wrapText="1"/>
    </xf>
    <xf numFmtId="178" fontId="0" fillId="0" borderId="0" xfId="0" applyNumberFormat="1" applyFont="1" applyFill="1" applyBorder="1" applyAlignment="1"/>
    <xf numFmtId="0" fontId="10" fillId="3" borderId="0" xfId="5" applyFont="1" applyFill="1" applyAlignment="1">
      <alignment vertical="center"/>
    </xf>
    <xf numFmtId="49" fontId="11" fillId="0" borderId="2" xfId="3" applyNumberFormat="1" applyFont="1" applyFill="1" applyBorder="1" applyAlignment="1">
      <alignment horizontal="center" vertical="center"/>
    </xf>
    <xf numFmtId="49" fontId="11" fillId="0" borderId="3" xfId="3" applyNumberFormat="1" applyFont="1" applyFill="1" applyBorder="1" applyAlignment="1">
      <alignment horizontal="center" vertical="center"/>
    </xf>
    <xf numFmtId="176" fontId="5" fillId="0" borderId="28" xfId="3" applyNumberFormat="1" applyFont="1" applyBorder="1" applyAlignment="1">
      <alignment horizontal="right" vertical="center" shrinkToFit="1"/>
    </xf>
    <xf numFmtId="176" fontId="6" fillId="0" borderId="28" xfId="3" applyNumberFormat="1" applyFont="1" applyBorder="1" applyAlignment="1">
      <alignment horizontal="right" vertical="center" shrinkToFit="1"/>
    </xf>
    <xf numFmtId="176" fontId="6" fillId="5" borderId="28" xfId="3" applyNumberFormat="1" applyFont="1" applyFill="1" applyBorder="1" applyAlignment="1">
      <alignment horizontal="right" vertical="center" shrinkToFit="1"/>
    </xf>
    <xf numFmtId="176" fontId="6" fillId="0" borderId="29" xfId="3" applyNumberFormat="1" applyFont="1" applyBorder="1" applyAlignment="1">
      <alignment horizontal="right" vertical="center" shrinkToFit="1"/>
    </xf>
    <xf numFmtId="176" fontId="5" fillId="0" borderId="29" xfId="3" applyNumberFormat="1" applyFont="1" applyBorder="1" applyAlignment="1">
      <alignment horizontal="right" vertical="center" shrinkToFit="1"/>
    </xf>
    <xf numFmtId="176" fontId="5" fillId="6" borderId="30" xfId="3" applyNumberFormat="1" applyFont="1" applyFill="1" applyBorder="1" applyAlignment="1">
      <alignment horizontal="right" vertical="center" shrinkToFit="1"/>
    </xf>
    <xf numFmtId="178" fontId="6" fillId="0" borderId="0" xfId="3" applyNumberFormat="1" applyFont="1" applyFill="1" applyBorder="1" applyAlignment="1"/>
    <xf numFmtId="0" fontId="0" fillId="0" borderId="0" xfId="5" applyNumberFormat="1" applyFont="1" applyFill="1" applyBorder="1" applyAlignment="1"/>
    <xf numFmtId="178" fontId="6" fillId="0" borderId="22" xfId="3" applyNumberFormat="1" applyFont="1" applyBorder="1" applyAlignment="1">
      <alignment horizontal="right" vertical="center" shrinkToFit="1"/>
    </xf>
    <xf numFmtId="49" fontId="11" fillId="0" borderId="51" xfId="3" applyNumberFormat="1" applyFont="1" applyFill="1" applyBorder="1" applyAlignment="1">
      <alignment horizontal="center" vertical="center"/>
    </xf>
    <xf numFmtId="0" fontId="11" fillId="7" borderId="1" xfId="5" applyFont="1" applyFill="1" applyBorder="1" applyAlignment="1">
      <alignment horizontal="center" vertical="center"/>
    </xf>
    <xf numFmtId="177" fontId="6" fillId="0" borderId="22" xfId="3" applyNumberFormat="1" applyFont="1" applyBorder="1" applyAlignment="1">
      <alignment horizontal="left" vertical="center" shrinkToFit="1"/>
    </xf>
    <xf numFmtId="179" fontId="6" fillId="0" borderId="0" xfId="5" applyNumberFormat="1" applyFont="1" applyFill="1" applyBorder="1" applyAlignment="1">
      <alignment horizontal="right" vertical="center"/>
    </xf>
    <xf numFmtId="179" fontId="6" fillId="5" borderId="26" xfId="3" applyNumberFormat="1" applyFont="1" applyFill="1" applyBorder="1" applyAlignment="1">
      <alignment horizontal="right" vertical="center" shrinkToFit="1"/>
    </xf>
    <xf numFmtId="179" fontId="6" fillId="5" borderId="0" xfId="5" applyNumberFormat="1" applyFont="1" applyFill="1" applyBorder="1" applyAlignment="1">
      <alignment horizontal="right" vertical="center"/>
    </xf>
    <xf numFmtId="177" fontId="6" fillId="0" borderId="19" xfId="3" applyNumberFormat="1" applyFont="1" applyBorder="1" applyAlignment="1">
      <alignment vertical="center" shrinkToFit="1"/>
    </xf>
    <xf numFmtId="177" fontId="6" fillId="0" borderId="33" xfId="3" applyNumberFormat="1" applyFont="1" applyBorder="1" applyAlignment="1">
      <alignment vertical="center" shrinkToFit="1"/>
    </xf>
    <xf numFmtId="179" fontId="6" fillId="5" borderId="22" xfId="3" applyNumberFormat="1" applyFont="1" applyFill="1" applyBorder="1" applyAlignment="1">
      <alignment horizontal="right" vertical="center" shrinkToFit="1"/>
    </xf>
    <xf numFmtId="179" fontId="5" fillId="5" borderId="22" xfId="3" applyNumberFormat="1" applyFont="1" applyFill="1" applyBorder="1" applyAlignment="1">
      <alignment horizontal="right" vertical="center" shrinkToFit="1"/>
    </xf>
    <xf numFmtId="179" fontId="5" fillId="0" borderId="22" xfId="3" applyNumberFormat="1" applyFont="1" applyBorder="1" applyAlignment="1">
      <alignment horizontal="right" vertical="center" shrinkToFit="1"/>
    </xf>
    <xf numFmtId="179" fontId="6" fillId="0" borderId="22" xfId="3" applyNumberFormat="1" applyFont="1" applyBorder="1" applyAlignment="1">
      <alignment horizontal="right" vertical="center" shrinkToFit="1"/>
    </xf>
    <xf numFmtId="179" fontId="6" fillId="0" borderId="23" xfId="3" applyNumberFormat="1" applyFont="1" applyBorder="1" applyAlignment="1">
      <alignment vertical="center" shrinkToFit="1"/>
    </xf>
    <xf numFmtId="179" fontId="5" fillId="0" borderId="23" xfId="3" applyNumberFormat="1" applyFont="1" applyBorder="1" applyAlignment="1">
      <alignment vertical="center" shrinkToFit="1"/>
    </xf>
    <xf numFmtId="179" fontId="5" fillId="0" borderId="23" xfId="3" applyNumberFormat="1" applyFont="1" applyBorder="1" applyAlignment="1">
      <alignment horizontal="right" vertical="center" shrinkToFit="1"/>
    </xf>
    <xf numFmtId="179" fontId="6" fillId="0" borderId="19" xfId="3" applyNumberFormat="1" applyFont="1" applyBorder="1" applyAlignment="1">
      <alignment horizontal="right" vertical="center" shrinkToFit="1"/>
    </xf>
    <xf numFmtId="179" fontId="6" fillId="5" borderId="19" xfId="3" applyNumberFormat="1" applyFont="1" applyFill="1" applyBorder="1" applyAlignment="1">
      <alignment horizontal="right" vertical="center" shrinkToFit="1"/>
    </xf>
    <xf numFmtId="179" fontId="6" fillId="0" borderId="53" xfId="3" applyNumberFormat="1" applyFont="1" applyBorder="1" applyAlignment="1">
      <alignment vertical="center" shrinkToFit="1"/>
    </xf>
    <xf numFmtId="177" fontId="6" fillId="0" borderId="26" xfId="3" applyNumberFormat="1" applyFont="1" applyBorder="1" applyAlignment="1">
      <alignment horizontal="left" vertical="center" shrinkToFit="1"/>
    </xf>
    <xf numFmtId="176" fontId="6" fillId="0" borderId="26" xfId="3" applyNumberFormat="1" applyFont="1" applyBorder="1" applyAlignment="1">
      <alignment horizontal="right" vertical="center" shrinkToFit="1"/>
    </xf>
    <xf numFmtId="179" fontId="6" fillId="0" borderId="26" xfId="3" applyNumberFormat="1" applyFont="1" applyBorder="1" applyAlignment="1">
      <alignment horizontal="right" vertical="center" shrinkToFit="1"/>
    </xf>
    <xf numFmtId="179" fontId="6" fillId="0" borderId="26" xfId="0" applyNumberFormat="1" applyFont="1" applyBorder="1" applyAlignment="1">
      <alignment horizontal="right" vertical="center" shrinkToFit="1"/>
    </xf>
    <xf numFmtId="179" fontId="6" fillId="0" borderId="54" xfId="3" applyNumberFormat="1" applyFont="1" applyBorder="1" applyAlignment="1">
      <alignment vertical="center" shrinkToFit="1"/>
    </xf>
    <xf numFmtId="177" fontId="6" fillId="0" borderId="33" xfId="3" applyNumberFormat="1" applyFont="1" applyBorder="1" applyAlignment="1">
      <alignment horizontal="left" vertical="center" shrinkToFit="1"/>
    </xf>
    <xf numFmtId="176" fontId="6" fillId="0" borderId="33" xfId="3" applyNumberFormat="1" applyFont="1" applyBorder="1" applyAlignment="1">
      <alignment horizontal="right" vertical="center" shrinkToFit="1"/>
    </xf>
    <xf numFmtId="179" fontId="6" fillId="0" borderId="33" xfId="3" applyNumberFormat="1" applyFont="1" applyBorder="1" applyAlignment="1">
      <alignment horizontal="right" vertical="center" shrinkToFit="1"/>
    </xf>
    <xf numFmtId="179" fontId="6" fillId="0" borderId="33" xfId="0" applyNumberFormat="1" applyFont="1" applyBorder="1" applyAlignment="1">
      <alignment horizontal="right" vertical="center" shrinkToFit="1"/>
    </xf>
    <xf numFmtId="179" fontId="6" fillId="0" borderId="55" xfId="3" applyNumberFormat="1" applyFont="1" applyBorder="1" applyAlignment="1">
      <alignment vertical="center" shrinkToFit="1"/>
    </xf>
    <xf numFmtId="176" fontId="6" fillId="0" borderId="52" xfId="3" applyNumberFormat="1" applyFont="1" applyBorder="1" applyAlignment="1">
      <alignment horizontal="right" vertical="center" shrinkToFit="1"/>
    </xf>
    <xf numFmtId="176" fontId="6" fillId="0" borderId="44" xfId="3" applyNumberFormat="1" applyFont="1" applyBorder="1" applyAlignment="1">
      <alignment horizontal="right" vertical="center" shrinkToFit="1"/>
    </xf>
    <xf numFmtId="179" fontId="6" fillId="5" borderId="33" xfId="3" applyNumberFormat="1" applyFont="1" applyFill="1" applyBorder="1" applyAlignment="1">
      <alignment horizontal="right" vertical="center" shrinkToFit="1"/>
    </xf>
    <xf numFmtId="176" fontId="6" fillId="0" borderId="52" xfId="3" applyNumberFormat="1" applyFont="1" applyBorder="1" applyAlignment="1">
      <alignment vertical="center" shrinkToFit="1"/>
    </xf>
    <xf numFmtId="176" fontId="6" fillId="0" borderId="44" xfId="3" applyNumberFormat="1" applyFont="1" applyBorder="1" applyAlignment="1">
      <alignment vertical="center" shrinkToFit="1"/>
    </xf>
    <xf numFmtId="179" fontId="6" fillId="0" borderId="23" xfId="3" applyNumberFormat="1" applyFont="1" applyBorder="1" applyAlignment="1">
      <alignment horizontal="right" vertical="center" shrinkToFit="1"/>
    </xf>
    <xf numFmtId="179" fontId="6" fillId="0" borderId="53" xfId="3" applyNumberFormat="1" applyFont="1" applyBorder="1" applyAlignment="1">
      <alignment horizontal="right" vertical="center" shrinkToFit="1"/>
    </xf>
    <xf numFmtId="179" fontId="5" fillId="6" borderId="25" xfId="3" applyNumberFormat="1" applyFont="1" applyFill="1" applyBorder="1" applyAlignment="1">
      <alignment horizontal="right" vertical="center" shrinkToFit="1"/>
    </xf>
    <xf numFmtId="179" fontId="5" fillId="6" borderId="56" xfId="3" applyNumberFormat="1" applyFont="1" applyFill="1" applyBorder="1" applyAlignment="1">
      <alignment horizontal="right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178" fontId="8" fillId="0" borderId="22" xfId="3" applyNumberFormat="1" applyFont="1" applyBorder="1" applyAlignment="1">
      <alignment horizontal="right" vertical="center" shrinkToFit="1"/>
    </xf>
    <xf numFmtId="177" fontId="6" fillId="0" borderId="22" xfId="0" applyNumberFormat="1" applyFont="1" applyBorder="1" applyAlignment="1">
      <alignment horizontal="right" vertical="center" shrinkToFit="1"/>
    </xf>
    <xf numFmtId="178" fontId="6" fillId="0" borderId="22" xfId="0" applyNumberFormat="1" applyFont="1" applyBorder="1" applyAlignment="1">
      <alignment horizontal="right" vertical="center" shrinkToFit="1"/>
    </xf>
    <xf numFmtId="178" fontId="6" fillId="0" borderId="23" xfId="0" applyNumberFormat="1" applyFont="1" applyBorder="1" applyAlignment="1">
      <alignment horizontal="right" vertical="center" shrinkToFit="1"/>
    </xf>
    <xf numFmtId="177" fontId="6" fillId="0" borderId="22" xfId="3" applyNumberFormat="1" applyFont="1" applyBorder="1" applyAlignment="1">
      <alignment horizontal="right" vertical="center" shrinkToFit="1"/>
    </xf>
    <xf numFmtId="0" fontId="5" fillId="4" borderId="42" xfId="0" applyFont="1" applyFill="1" applyBorder="1" applyAlignment="1">
      <alignment horizontal="center" vertical="center" shrinkToFit="1"/>
    </xf>
    <xf numFmtId="177" fontId="5" fillId="4" borderId="25" xfId="0" applyNumberFormat="1" applyFont="1" applyFill="1" applyBorder="1" applyAlignment="1">
      <alignment horizontal="right" vertical="center" shrinkToFit="1"/>
    </xf>
    <xf numFmtId="178" fontId="5" fillId="4" borderId="25" xfId="0" applyNumberFormat="1" applyFont="1" applyFill="1" applyBorder="1" applyAlignment="1">
      <alignment horizontal="right" vertical="center" shrinkToFit="1"/>
    </xf>
    <xf numFmtId="178" fontId="5" fillId="4" borderId="56" xfId="0" applyNumberFormat="1" applyFont="1" applyFill="1" applyBorder="1" applyAlignment="1">
      <alignment horizontal="right" vertical="center" shrinkToFit="1"/>
    </xf>
    <xf numFmtId="177" fontId="6" fillId="0" borderId="32" xfId="0" applyNumberFormat="1" applyFont="1" applyBorder="1" applyAlignment="1">
      <alignment horizontal="center" vertical="center" shrinkToFit="1"/>
    </xf>
    <xf numFmtId="177" fontId="6" fillId="0" borderId="32" xfId="0" applyNumberFormat="1" applyFont="1" applyBorder="1" applyAlignment="1">
      <alignment horizontal="center" vertical="center" wrapText="1" shrinkToFit="1"/>
    </xf>
    <xf numFmtId="177" fontId="5" fillId="4" borderId="57" xfId="0" applyNumberFormat="1" applyFont="1" applyFill="1" applyBorder="1" applyAlignment="1">
      <alignment horizontal="center" vertical="center" shrinkToFit="1"/>
    </xf>
    <xf numFmtId="176" fontId="6" fillId="5" borderId="19" xfId="3" applyNumberFormat="1" applyFont="1" applyFill="1" applyBorder="1" applyAlignment="1">
      <alignment horizontal="right" vertical="center" shrinkToFit="1"/>
    </xf>
    <xf numFmtId="176" fontId="6" fillId="5" borderId="29" xfId="3" applyNumberFormat="1" applyFont="1" applyFill="1" applyBorder="1" applyAlignment="1">
      <alignment horizontal="right" vertical="center" shrinkToFit="1"/>
    </xf>
    <xf numFmtId="176" fontId="6" fillId="5" borderId="52" xfId="3" applyNumberFormat="1" applyFont="1" applyFill="1" applyBorder="1" applyAlignment="1">
      <alignment horizontal="right" vertical="center" shrinkToFit="1"/>
    </xf>
    <xf numFmtId="176" fontId="6" fillId="5" borderId="44" xfId="3" applyNumberFormat="1" applyFont="1" applyFill="1" applyBorder="1" applyAlignment="1">
      <alignment horizontal="right" vertical="center" shrinkToFit="1"/>
    </xf>
    <xf numFmtId="177" fontId="6" fillId="8" borderId="18" xfId="3" applyNumberFormat="1" applyFont="1" applyFill="1" applyBorder="1" applyAlignment="1">
      <alignment horizontal="center" vertical="center" shrinkToFit="1"/>
    </xf>
    <xf numFmtId="177" fontId="6" fillId="8" borderId="22" xfId="3" applyNumberFormat="1" applyFont="1" applyFill="1" applyBorder="1" applyAlignment="1">
      <alignment horizontal="center" vertical="center" shrinkToFit="1"/>
    </xf>
    <xf numFmtId="179" fontId="5" fillId="6" borderId="30" xfId="3" applyNumberFormat="1" applyFont="1" applyFill="1" applyBorder="1" applyAlignment="1">
      <alignment horizontal="right" vertical="center" shrinkToFit="1"/>
    </xf>
    <xf numFmtId="0" fontId="6" fillId="8" borderId="67" xfId="5" applyFont="1" applyFill="1" applyBorder="1" applyAlignment="1">
      <alignment horizontal="center" vertical="center" wrapText="1" shrinkToFit="1"/>
    </xf>
    <xf numFmtId="0" fontId="6" fillId="8" borderId="68" xfId="5" applyFont="1" applyFill="1" applyBorder="1" applyAlignment="1">
      <alignment horizontal="center" vertical="center" wrapText="1" shrinkToFit="1"/>
    </xf>
    <xf numFmtId="177" fontId="6" fillId="8" borderId="68" xfId="5" applyNumberFormat="1" applyFont="1" applyFill="1" applyBorder="1" applyAlignment="1">
      <alignment horizontal="center" vertical="center" wrapText="1" shrinkToFit="1"/>
    </xf>
    <xf numFmtId="0" fontId="5" fillId="0" borderId="22" xfId="5" applyFont="1" applyBorder="1" applyAlignment="1">
      <alignment horizontal="left" vertical="center" shrinkToFit="1"/>
    </xf>
    <xf numFmtId="176" fontId="5" fillId="0" borderId="22" xfId="5" applyNumberFormat="1" applyFont="1" applyBorder="1" applyAlignment="1">
      <alignment horizontal="left" vertical="center" shrinkToFit="1"/>
    </xf>
    <xf numFmtId="176" fontId="5" fillId="0" borderId="22" xfId="5" applyNumberFormat="1" applyFont="1" applyBorder="1" applyAlignment="1">
      <alignment horizontal="right" vertical="center" shrinkToFit="1"/>
    </xf>
    <xf numFmtId="179" fontId="5" fillId="5" borderId="22" xfId="5" applyNumberFormat="1" applyFont="1" applyFill="1" applyBorder="1" applyAlignment="1">
      <alignment horizontal="right" vertical="center" shrinkToFit="1"/>
    </xf>
    <xf numFmtId="179" fontId="5" fillId="0" borderId="22" xfId="5" applyNumberFormat="1" applyFont="1" applyBorder="1" applyAlignment="1">
      <alignment horizontal="right" vertical="center" shrinkToFit="1"/>
    </xf>
    <xf numFmtId="179" fontId="5" fillId="0" borderId="60" xfId="5" applyNumberFormat="1" applyFont="1" applyBorder="1" applyAlignment="1">
      <alignment horizontal="right" vertical="center" shrinkToFit="1"/>
    </xf>
    <xf numFmtId="0" fontId="6" fillId="0" borderId="22" xfId="5" applyFont="1" applyBorder="1" applyAlignment="1">
      <alignment horizontal="left" vertical="center" shrinkToFit="1"/>
    </xf>
    <xf numFmtId="176" fontId="6" fillId="0" borderId="22" xfId="5" applyNumberFormat="1" applyFont="1" applyBorder="1" applyAlignment="1">
      <alignment horizontal="left" vertical="center" shrinkToFit="1"/>
    </xf>
    <xf numFmtId="176" fontId="6" fillId="0" borderId="22" xfId="5" applyNumberFormat="1" applyFont="1" applyBorder="1" applyAlignment="1">
      <alignment horizontal="right" vertical="center" shrinkToFit="1"/>
    </xf>
    <xf numFmtId="179" fontId="6" fillId="5" borderId="22" xfId="5" applyNumberFormat="1" applyFont="1" applyFill="1" applyBorder="1" applyAlignment="1">
      <alignment horizontal="right" vertical="center" shrinkToFit="1"/>
    </xf>
    <xf numFmtId="179" fontId="6" fillId="0" borderId="22" xfId="5" applyNumberFormat="1" applyFont="1" applyBorder="1" applyAlignment="1">
      <alignment horizontal="right" vertical="center" shrinkToFit="1"/>
    </xf>
    <xf numFmtId="179" fontId="6" fillId="0" borderId="60" xfId="5" applyNumberFormat="1" applyFont="1" applyBorder="1" applyAlignment="1">
      <alignment horizontal="right" vertical="center" shrinkToFit="1"/>
    </xf>
    <xf numFmtId="177" fontId="6" fillId="0" borderId="22" xfId="5" applyNumberFormat="1" applyFont="1" applyBorder="1" applyAlignment="1">
      <alignment horizontal="left" vertical="center" shrinkToFit="1"/>
    </xf>
    <xf numFmtId="0" fontId="6" fillId="0" borderId="22" xfId="5" applyNumberFormat="1" applyFont="1" applyFill="1" applyBorder="1" applyAlignment="1">
      <alignment vertical="center" shrinkToFit="1"/>
    </xf>
    <xf numFmtId="176" fontId="6" fillId="0" borderId="22" xfId="5" applyNumberFormat="1" applyFont="1" applyFill="1" applyBorder="1" applyAlignment="1">
      <alignment vertical="center" shrinkToFit="1"/>
    </xf>
    <xf numFmtId="176" fontId="6" fillId="0" borderId="22" xfId="5" applyNumberFormat="1" applyFont="1" applyFill="1" applyBorder="1" applyAlignment="1">
      <alignment horizontal="right" vertical="center" shrinkToFit="1"/>
    </xf>
    <xf numFmtId="177" fontId="6" fillId="0" borderId="19" xfId="5" applyNumberFormat="1" applyFont="1" applyBorder="1" applyAlignment="1">
      <alignment horizontal="left" vertical="center" shrinkToFit="1"/>
    </xf>
    <xf numFmtId="0" fontId="6" fillId="0" borderId="19" xfId="5" applyNumberFormat="1" applyFont="1" applyFill="1" applyBorder="1" applyAlignment="1">
      <alignment vertical="center" shrinkToFit="1"/>
    </xf>
    <xf numFmtId="176" fontId="6" fillId="0" borderId="19" xfId="5" applyNumberFormat="1" applyFont="1" applyBorder="1" applyAlignment="1">
      <alignment horizontal="left" vertical="center" shrinkToFit="1"/>
    </xf>
    <xf numFmtId="176" fontId="6" fillId="0" borderId="19" xfId="5" applyNumberFormat="1" applyFont="1" applyBorder="1" applyAlignment="1">
      <alignment horizontal="right" vertical="center" shrinkToFit="1"/>
    </xf>
    <xf numFmtId="176" fontId="6" fillId="0" borderId="19" xfId="5" applyNumberFormat="1" applyFont="1" applyFill="1" applyBorder="1" applyAlignment="1">
      <alignment horizontal="right" vertical="center" shrinkToFit="1"/>
    </xf>
    <xf numFmtId="179" fontId="6" fillId="5" borderId="19" xfId="5" applyNumberFormat="1" applyFont="1" applyFill="1" applyBorder="1" applyAlignment="1">
      <alignment horizontal="right" vertical="center" shrinkToFit="1"/>
    </xf>
    <xf numFmtId="179" fontId="6" fillId="0" borderId="19" xfId="5" applyNumberFormat="1" applyFont="1" applyBorder="1" applyAlignment="1">
      <alignment horizontal="right" vertical="center" shrinkToFit="1"/>
    </xf>
    <xf numFmtId="179" fontId="6" fillId="0" borderId="58" xfId="5" applyNumberFormat="1" applyFont="1" applyBorder="1" applyAlignment="1">
      <alignment horizontal="right" vertical="center" shrinkToFit="1"/>
    </xf>
    <xf numFmtId="177" fontId="6" fillId="0" borderId="33" xfId="5" applyNumberFormat="1" applyFont="1" applyBorder="1" applyAlignment="1">
      <alignment horizontal="left" vertical="center" shrinkToFit="1"/>
    </xf>
    <xf numFmtId="176" fontId="6" fillId="0" borderId="33" xfId="5" applyNumberFormat="1" applyFont="1" applyBorder="1" applyAlignment="1">
      <alignment horizontal="left" vertical="center" shrinkToFit="1"/>
    </xf>
    <xf numFmtId="176" fontId="6" fillId="0" borderId="33" xfId="5" applyNumberFormat="1" applyFont="1" applyBorder="1" applyAlignment="1">
      <alignment horizontal="right" vertical="center" shrinkToFit="1"/>
    </xf>
    <xf numFmtId="176" fontId="6" fillId="0" borderId="33" xfId="5" applyNumberFormat="1" applyFont="1" applyFill="1" applyBorder="1" applyAlignment="1">
      <alignment horizontal="right" vertical="center" shrinkToFit="1"/>
    </xf>
    <xf numFmtId="179" fontId="6" fillId="5" borderId="33" xfId="5" applyNumberFormat="1" applyFont="1" applyFill="1" applyBorder="1" applyAlignment="1">
      <alignment horizontal="right" vertical="center" shrinkToFit="1"/>
    </xf>
    <xf numFmtId="179" fontId="6" fillId="0" borderId="33" xfId="5" applyNumberFormat="1" applyFont="1" applyBorder="1" applyAlignment="1">
      <alignment horizontal="right" vertical="center" shrinkToFit="1"/>
    </xf>
    <xf numFmtId="179" fontId="6" fillId="0" borderId="64" xfId="5" applyNumberFormat="1" applyFont="1" applyBorder="1" applyAlignment="1">
      <alignment horizontal="right" vertical="center" shrinkToFit="1"/>
    </xf>
    <xf numFmtId="177" fontId="6" fillId="5" borderId="22" xfId="5" applyNumberFormat="1" applyFont="1" applyFill="1" applyBorder="1" applyAlignment="1">
      <alignment horizontal="left" vertical="center" shrinkToFit="1"/>
    </xf>
    <xf numFmtId="176" fontId="6" fillId="5" borderId="22" xfId="5" applyNumberFormat="1" applyFont="1" applyFill="1" applyBorder="1" applyAlignment="1">
      <alignment vertical="center" shrinkToFit="1"/>
    </xf>
    <xf numFmtId="179" fontId="6" fillId="5" borderId="22" xfId="5" applyNumberFormat="1" applyFont="1" applyFill="1" applyBorder="1" applyAlignment="1">
      <alignment vertical="center" shrinkToFit="1"/>
    </xf>
    <xf numFmtId="179" fontId="6" fillId="0" borderId="22" xfId="5" applyNumberFormat="1" applyFont="1" applyFill="1" applyBorder="1" applyAlignment="1">
      <alignment vertical="center" shrinkToFit="1"/>
    </xf>
    <xf numFmtId="179" fontId="6" fillId="0" borderId="60" xfId="5" applyNumberFormat="1" applyFont="1" applyFill="1" applyBorder="1" applyAlignment="1">
      <alignment vertical="center" shrinkToFit="1"/>
    </xf>
    <xf numFmtId="177" fontId="6" fillId="5" borderId="19" xfId="5" applyNumberFormat="1" applyFont="1" applyFill="1" applyBorder="1" applyAlignment="1">
      <alignment horizontal="left" vertical="center" shrinkToFit="1"/>
    </xf>
    <xf numFmtId="0" fontId="6" fillId="5" borderId="19" xfId="5" applyNumberFormat="1" applyFont="1" applyFill="1" applyBorder="1" applyAlignment="1">
      <alignment vertical="center" shrinkToFit="1"/>
    </xf>
    <xf numFmtId="176" fontId="6" fillId="5" borderId="19" xfId="5" applyNumberFormat="1" applyFont="1" applyFill="1" applyBorder="1" applyAlignment="1">
      <alignment vertical="center" shrinkToFit="1"/>
    </xf>
    <xf numFmtId="176" fontId="6" fillId="5" borderId="19" xfId="5" applyNumberFormat="1" applyFont="1" applyFill="1" applyBorder="1" applyAlignment="1">
      <alignment horizontal="right" vertical="center" shrinkToFit="1"/>
    </xf>
    <xf numFmtId="177" fontId="6" fillId="0" borderId="26" xfId="5" applyNumberFormat="1" applyFont="1" applyBorder="1" applyAlignment="1">
      <alignment horizontal="left" vertical="center" shrinkToFit="1"/>
    </xf>
    <xf numFmtId="176" fontId="6" fillId="0" borderId="26" xfId="5" applyNumberFormat="1" applyFont="1" applyBorder="1" applyAlignment="1">
      <alignment horizontal="left" vertical="center" shrinkToFit="1"/>
    </xf>
    <xf numFmtId="176" fontId="6" fillId="0" borderId="26" xfId="5" applyNumberFormat="1" applyFont="1" applyBorder="1" applyAlignment="1">
      <alignment horizontal="right" vertical="center" shrinkToFit="1"/>
    </xf>
    <xf numFmtId="176" fontId="6" fillId="0" borderId="26" xfId="5" applyNumberFormat="1" applyFont="1" applyFill="1" applyBorder="1" applyAlignment="1">
      <alignment horizontal="right" vertical="center" shrinkToFit="1"/>
    </xf>
    <xf numFmtId="179" fontId="6" fillId="5" borderId="26" xfId="5" applyNumberFormat="1" applyFont="1" applyFill="1" applyBorder="1" applyAlignment="1">
      <alignment horizontal="right" vertical="center" shrinkToFit="1"/>
    </xf>
    <xf numFmtId="179" fontId="6" fillId="0" borderId="26" xfId="5" applyNumberFormat="1" applyFont="1" applyBorder="1" applyAlignment="1">
      <alignment horizontal="right" vertical="center" shrinkToFit="1"/>
    </xf>
    <xf numFmtId="179" fontId="6" fillId="0" borderId="27" xfId="5" applyNumberFormat="1" applyFont="1" applyBorder="1" applyAlignment="1">
      <alignment horizontal="right" vertical="center" shrinkToFit="1"/>
    </xf>
    <xf numFmtId="177" fontId="5" fillId="0" borderId="22" xfId="5" applyNumberFormat="1" applyFont="1" applyBorder="1" applyAlignment="1">
      <alignment horizontal="left" vertical="center" shrinkToFit="1"/>
    </xf>
    <xf numFmtId="176" fontId="5" fillId="0" borderId="22" xfId="5" applyNumberFormat="1" applyFont="1" applyFill="1" applyBorder="1" applyAlignment="1">
      <alignment horizontal="right" vertical="center" shrinkToFit="1"/>
    </xf>
    <xf numFmtId="0" fontId="6" fillId="5" borderId="22" xfId="5" applyNumberFormat="1" applyFont="1" applyFill="1" applyBorder="1" applyAlignment="1">
      <alignment vertical="center" shrinkToFit="1"/>
    </xf>
    <xf numFmtId="178" fontId="6" fillId="5" borderId="22" xfId="5" applyNumberFormat="1" applyFont="1" applyFill="1" applyBorder="1" applyAlignment="1">
      <alignment vertical="center" shrinkToFit="1"/>
    </xf>
    <xf numFmtId="176" fontId="6" fillId="5" borderId="22" xfId="5" applyNumberFormat="1" applyFont="1" applyFill="1" applyBorder="1" applyAlignment="1">
      <alignment horizontal="right" vertical="center" shrinkToFit="1"/>
    </xf>
    <xf numFmtId="179" fontId="6" fillId="0" borderId="22" xfId="5" applyNumberFormat="1" applyFont="1" applyFill="1" applyBorder="1" applyAlignment="1">
      <alignment horizontal="right" vertical="center" shrinkToFit="1"/>
    </xf>
    <xf numFmtId="177" fontId="6" fillId="0" borderId="26" xfId="5" applyNumberFormat="1" applyFont="1" applyFill="1" applyBorder="1" applyAlignment="1">
      <alignment vertical="center" shrinkToFit="1"/>
    </xf>
    <xf numFmtId="176" fontId="6" fillId="5" borderId="22" xfId="5" applyNumberFormat="1" applyFont="1" applyFill="1" applyBorder="1" applyAlignment="1">
      <alignment horizontal="left" vertical="center" shrinkToFit="1"/>
    </xf>
    <xf numFmtId="177" fontId="6" fillId="5" borderId="26" xfId="5" applyNumberFormat="1" applyFont="1" applyFill="1" applyBorder="1" applyAlignment="1">
      <alignment horizontal="left" vertical="center" shrinkToFit="1"/>
    </xf>
    <xf numFmtId="177" fontId="6" fillId="5" borderId="33" xfId="5" applyNumberFormat="1" applyFont="1" applyFill="1" applyBorder="1" applyAlignment="1">
      <alignment horizontal="left" vertical="center" shrinkToFit="1"/>
    </xf>
    <xf numFmtId="0" fontId="6" fillId="5" borderId="22" xfId="0" applyFont="1" applyFill="1" applyBorder="1" applyAlignment="1">
      <alignment horizontal="left" vertical="center" shrinkToFit="1"/>
    </xf>
    <xf numFmtId="176" fontId="6" fillId="5" borderId="22" xfId="0" applyNumberFormat="1" applyFont="1" applyFill="1" applyBorder="1" applyAlignment="1">
      <alignment horizontal="right" vertical="center" shrinkToFit="1"/>
    </xf>
    <xf numFmtId="0" fontId="6" fillId="0" borderId="22" xfId="0" applyFont="1" applyBorder="1" applyAlignment="1">
      <alignment horizontal="left" vertical="center" shrinkToFit="1"/>
    </xf>
    <xf numFmtId="177" fontId="6" fillId="0" borderId="22" xfId="5" applyNumberFormat="1" applyFont="1" applyBorder="1" applyAlignment="1">
      <alignment vertical="center" shrinkToFit="1"/>
    </xf>
    <xf numFmtId="177" fontId="6" fillId="0" borderId="19" xfId="5" applyNumberFormat="1" applyFont="1" applyBorder="1" applyAlignment="1">
      <alignment vertical="center" shrinkToFit="1"/>
    </xf>
    <xf numFmtId="177" fontId="6" fillId="0" borderId="26" xfId="5" applyNumberFormat="1" applyFont="1" applyBorder="1" applyAlignment="1">
      <alignment vertical="center" shrinkToFit="1"/>
    </xf>
    <xf numFmtId="177" fontId="6" fillId="0" borderId="33" xfId="5" applyNumberFormat="1" applyFont="1" applyBorder="1" applyAlignment="1">
      <alignment vertical="center" shrinkToFit="1"/>
    </xf>
    <xf numFmtId="176" fontId="6" fillId="0" borderId="22" xfId="5" applyNumberFormat="1" applyFont="1" applyBorder="1" applyAlignment="1">
      <alignment vertical="center" shrinkToFit="1"/>
    </xf>
    <xf numFmtId="179" fontId="6" fillId="5" borderId="60" xfId="5" applyNumberFormat="1" applyFont="1" applyFill="1" applyBorder="1" applyAlignment="1">
      <alignment horizontal="right" vertical="center" shrinkToFit="1"/>
    </xf>
    <xf numFmtId="177" fontId="6" fillId="0" borderId="19" xfId="5" applyNumberFormat="1" applyFont="1" applyFill="1" applyBorder="1" applyAlignment="1">
      <alignment vertical="center" shrinkToFit="1"/>
    </xf>
    <xf numFmtId="177" fontId="6" fillId="0" borderId="22" xfId="3" applyNumberFormat="1" applyFont="1" applyBorder="1" applyAlignment="1">
      <alignment vertical="center" shrinkToFit="1"/>
    </xf>
    <xf numFmtId="176" fontId="6" fillId="0" borderId="22" xfId="3" applyNumberFormat="1" applyFont="1" applyBorder="1" applyAlignment="1">
      <alignment vertical="center" shrinkToFit="1"/>
    </xf>
    <xf numFmtId="176" fontId="5" fillId="0" borderId="22" xfId="5" applyNumberFormat="1" applyFont="1" applyBorder="1" applyAlignment="1">
      <alignment vertical="center" shrinkToFit="1"/>
    </xf>
    <xf numFmtId="179" fontId="6" fillId="5" borderId="22" xfId="4" applyNumberFormat="1" applyFont="1" applyFill="1" applyBorder="1" applyAlignment="1">
      <alignment horizontal="right" vertical="center" shrinkToFit="1"/>
    </xf>
    <xf numFmtId="177" fontId="5" fillId="6" borderId="62" xfId="5" applyNumberFormat="1" applyFont="1" applyFill="1" applyBorder="1" applyAlignment="1">
      <alignment horizontal="left" vertical="center" shrinkToFit="1"/>
    </xf>
    <xf numFmtId="176" fontId="5" fillId="6" borderId="62" xfId="5" applyNumberFormat="1" applyFont="1" applyFill="1" applyBorder="1" applyAlignment="1">
      <alignment horizontal="left" vertical="center" shrinkToFit="1"/>
    </xf>
    <xf numFmtId="176" fontId="5" fillId="6" borderId="62" xfId="5" applyNumberFormat="1" applyFont="1" applyFill="1" applyBorder="1" applyAlignment="1">
      <alignment horizontal="right" vertical="center" shrinkToFit="1"/>
    </xf>
    <xf numFmtId="179" fontId="5" fillId="6" borderId="62" xfId="5" applyNumberFormat="1" applyFont="1" applyFill="1" applyBorder="1" applyAlignment="1">
      <alignment horizontal="right" vertical="center" shrinkToFit="1"/>
    </xf>
    <xf numFmtId="179" fontId="5" fillId="6" borderId="63" xfId="5" applyNumberFormat="1" applyFont="1" applyFill="1" applyBorder="1" applyAlignment="1">
      <alignment horizontal="right" vertical="center" shrinkToFit="1"/>
    </xf>
    <xf numFmtId="0" fontId="9" fillId="3" borderId="0" xfId="5" applyFont="1" applyFill="1" applyAlignment="1">
      <alignment horizontal="center" vertical="center"/>
    </xf>
    <xf numFmtId="49" fontId="11" fillId="0" borderId="4" xfId="5" applyNumberFormat="1" applyFont="1" applyFill="1" applyBorder="1" applyAlignment="1">
      <alignment horizontal="center" vertical="center"/>
    </xf>
    <xf numFmtId="49" fontId="11" fillId="0" borderId="6" xfId="5" applyNumberFormat="1" applyFont="1" applyFill="1" applyBorder="1" applyAlignment="1">
      <alignment horizontal="center" vertical="center"/>
    </xf>
    <xf numFmtId="49" fontId="11" fillId="0" borderId="7" xfId="5" applyNumberFormat="1" applyFont="1" applyFill="1" applyBorder="1" applyAlignment="1">
      <alignment horizontal="center" vertical="center"/>
    </xf>
    <xf numFmtId="49" fontId="11" fillId="0" borderId="9" xfId="5" applyNumberFormat="1" applyFont="1" applyFill="1" applyBorder="1" applyAlignment="1">
      <alignment horizontal="center" vertical="center"/>
    </xf>
    <xf numFmtId="0" fontId="12" fillId="3" borderId="0" xfId="5" applyFont="1" applyFill="1" applyAlignment="1">
      <alignment horizontal="center" vertical="center"/>
    </xf>
    <xf numFmtId="0" fontId="11" fillId="7" borderId="10" xfId="5" applyFont="1" applyFill="1" applyBorder="1" applyAlignment="1">
      <alignment horizontal="center" vertical="center"/>
    </xf>
    <xf numFmtId="0" fontId="11" fillId="7" borderId="11" xfId="5" applyFont="1" applyFill="1" applyBorder="1" applyAlignment="1">
      <alignment horizontal="center" vertical="center"/>
    </xf>
    <xf numFmtId="0" fontId="11" fillId="7" borderId="12" xfId="5" applyFont="1" applyFill="1" applyBorder="1" applyAlignment="1">
      <alignment horizontal="center" vertical="center"/>
    </xf>
    <xf numFmtId="0" fontId="11" fillId="3" borderId="13" xfId="5" applyFont="1" applyFill="1" applyBorder="1" applyAlignment="1">
      <alignment horizontal="center" vertical="center"/>
    </xf>
    <xf numFmtId="0" fontId="11" fillId="3" borderId="14" xfId="5" applyFont="1" applyFill="1" applyBorder="1" applyAlignment="1">
      <alignment horizontal="center" vertical="center"/>
    </xf>
    <xf numFmtId="0" fontId="11" fillId="3" borderId="15" xfId="5" applyFont="1" applyFill="1" applyBorder="1" applyAlignment="1">
      <alignment horizontal="center" vertical="center"/>
    </xf>
    <xf numFmtId="49" fontId="11" fillId="0" borderId="16" xfId="5" applyNumberFormat="1" applyFont="1" applyFill="1" applyBorder="1" applyAlignment="1">
      <alignment horizontal="center" vertical="center"/>
    </xf>
    <xf numFmtId="49" fontId="11" fillId="0" borderId="17" xfId="5" applyNumberFormat="1" applyFont="1" applyFill="1" applyBorder="1" applyAlignment="1">
      <alignment horizontal="center" vertical="center"/>
    </xf>
    <xf numFmtId="0" fontId="11" fillId="3" borderId="4" xfId="5" applyFont="1" applyFill="1" applyBorder="1" applyAlignment="1">
      <alignment horizontal="center" vertical="center"/>
    </xf>
    <xf numFmtId="0" fontId="11" fillId="3" borderId="5" xfId="5" applyFont="1" applyFill="1" applyBorder="1" applyAlignment="1">
      <alignment horizontal="center" vertical="center"/>
    </xf>
    <xf numFmtId="0" fontId="11" fillId="3" borderId="6" xfId="5" applyFont="1" applyFill="1" applyBorder="1" applyAlignment="1">
      <alignment horizontal="center" vertical="center"/>
    </xf>
    <xf numFmtId="0" fontId="11" fillId="7" borderId="1" xfId="5" applyFont="1" applyFill="1" applyBorder="1" applyAlignment="1">
      <alignment horizontal="center" vertical="center"/>
    </xf>
    <xf numFmtId="0" fontId="13" fillId="3" borderId="0" xfId="5" applyFont="1" applyFill="1" applyAlignment="1">
      <alignment horizontal="center" vertical="center"/>
    </xf>
    <xf numFmtId="0" fontId="11" fillId="3" borderId="7" xfId="5" applyFont="1" applyFill="1" applyBorder="1" applyAlignment="1">
      <alignment horizontal="center" vertical="center"/>
    </xf>
    <xf numFmtId="0" fontId="11" fillId="3" borderId="8" xfId="5" applyFont="1" applyFill="1" applyBorder="1" applyAlignment="1">
      <alignment horizontal="center" vertical="center"/>
    </xf>
    <xf numFmtId="0" fontId="11" fillId="3" borderId="9" xfId="5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177" fontId="6" fillId="0" borderId="22" xfId="3" applyNumberFormat="1" applyFont="1" applyBorder="1" applyAlignment="1">
      <alignment horizontal="left" vertical="center" shrinkToFit="1"/>
    </xf>
    <xf numFmtId="177" fontId="6" fillId="0" borderId="20" xfId="3" applyNumberFormat="1" applyFont="1" applyBorder="1" applyAlignment="1">
      <alignment horizontal="center" vertical="center" shrinkToFit="1"/>
    </xf>
    <xf numFmtId="177" fontId="6" fillId="0" borderId="21" xfId="3" applyNumberFormat="1" applyFont="1" applyBorder="1" applyAlignment="1">
      <alignment horizontal="center" vertical="center" shrinkToFit="1"/>
    </xf>
    <xf numFmtId="177" fontId="6" fillId="0" borderId="40" xfId="3" applyNumberFormat="1" applyFont="1" applyBorder="1" applyAlignment="1">
      <alignment horizontal="center" vertical="center" shrinkToFit="1"/>
    </xf>
    <xf numFmtId="0" fontId="4" fillId="0" borderId="0" xfId="5" applyFont="1" applyAlignment="1">
      <alignment horizontal="center"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6" fillId="8" borderId="34" xfId="3" applyNumberFormat="1" applyFont="1" applyFill="1" applyBorder="1" applyAlignment="1">
      <alignment horizontal="center" vertical="center" shrinkToFit="1"/>
    </xf>
    <xf numFmtId="177" fontId="6" fillId="8" borderId="35" xfId="3" applyNumberFormat="1" applyFont="1" applyFill="1" applyBorder="1" applyAlignment="1">
      <alignment horizontal="center" vertical="center" shrinkToFit="1"/>
    </xf>
    <xf numFmtId="177" fontId="6" fillId="8" borderId="36" xfId="3" applyNumberFormat="1" applyFont="1" applyFill="1" applyBorder="1" applyAlignment="1">
      <alignment horizontal="center" vertical="center" shrinkToFit="1"/>
    </xf>
    <xf numFmtId="177" fontId="6" fillId="8" borderId="33" xfId="3" applyNumberFormat="1" applyFont="1" applyFill="1" applyBorder="1" applyAlignment="1">
      <alignment horizontal="center" vertical="center" shrinkToFit="1"/>
    </xf>
    <xf numFmtId="176" fontId="6" fillId="8" borderId="37" xfId="3" applyNumberFormat="1" applyFont="1" applyFill="1" applyBorder="1" applyAlignment="1">
      <alignment horizontal="center" vertical="center" shrinkToFit="1"/>
    </xf>
    <xf numFmtId="176" fontId="6" fillId="8" borderId="31" xfId="3" applyNumberFormat="1" applyFont="1" applyFill="1" applyBorder="1" applyAlignment="1">
      <alignment horizontal="center" vertical="center" shrinkToFit="1"/>
    </xf>
    <xf numFmtId="178" fontId="6" fillId="8" borderId="35" xfId="3" applyNumberFormat="1" applyFont="1" applyFill="1" applyBorder="1" applyAlignment="1">
      <alignment horizontal="center" vertical="center" shrinkToFit="1"/>
    </xf>
    <xf numFmtId="178" fontId="6" fillId="8" borderId="22" xfId="3" applyNumberFormat="1" applyFont="1" applyFill="1" applyBorder="1" applyAlignment="1">
      <alignment horizontal="center" vertical="center" shrinkToFit="1"/>
    </xf>
    <xf numFmtId="177" fontId="6" fillId="8" borderId="38" xfId="3" applyNumberFormat="1" applyFont="1" applyFill="1" applyBorder="1" applyAlignment="1">
      <alignment horizontal="center" vertical="center" shrinkToFit="1"/>
    </xf>
    <xf numFmtId="177" fontId="6" fillId="8" borderId="32" xfId="3" applyNumberFormat="1" applyFont="1" applyFill="1" applyBorder="1" applyAlignment="1">
      <alignment horizontal="center" vertical="center" shrinkToFit="1"/>
    </xf>
    <xf numFmtId="177" fontId="6" fillId="8" borderId="39" xfId="3" applyNumberFormat="1" applyFont="1" applyFill="1" applyBorder="1" applyAlignment="1">
      <alignment horizontal="center" vertical="center" shrinkToFit="1"/>
    </xf>
    <xf numFmtId="177" fontId="6" fillId="8" borderId="23" xfId="3" applyNumberFormat="1" applyFont="1" applyFill="1" applyBorder="1" applyAlignment="1">
      <alignment horizontal="center" vertical="center" shrinkToFit="1"/>
    </xf>
    <xf numFmtId="177" fontId="6" fillId="0" borderId="19" xfId="3" applyNumberFormat="1" applyFont="1" applyBorder="1" applyAlignment="1">
      <alignment horizontal="center" vertical="center" shrinkToFit="1"/>
    </xf>
    <xf numFmtId="177" fontId="6" fillId="0" borderId="26" xfId="3" applyNumberFormat="1" applyFont="1" applyBorder="1" applyAlignment="1">
      <alignment horizontal="center" vertical="center" shrinkToFit="1"/>
    </xf>
    <xf numFmtId="177" fontId="6" fillId="0" borderId="33" xfId="3" applyNumberFormat="1" applyFont="1" applyBorder="1" applyAlignment="1">
      <alignment horizontal="center" vertical="center" shrinkToFit="1"/>
    </xf>
    <xf numFmtId="177" fontId="5" fillId="0" borderId="18" xfId="3" applyNumberFormat="1" applyFont="1" applyBorder="1" applyAlignment="1">
      <alignment horizontal="left" vertical="center" shrinkToFit="1"/>
    </xf>
    <xf numFmtId="177" fontId="5" fillId="0" borderId="22" xfId="3" applyNumberFormat="1" applyFont="1" applyBorder="1" applyAlignment="1">
      <alignment horizontal="left" vertical="center" shrinkToFit="1"/>
    </xf>
    <xf numFmtId="177" fontId="5" fillId="6" borderId="42" xfId="3" applyNumberFormat="1" applyFont="1" applyFill="1" applyBorder="1" applyAlignment="1">
      <alignment horizontal="center" vertical="center" shrinkToFit="1"/>
    </xf>
    <xf numFmtId="177" fontId="5" fillId="6" borderId="25" xfId="3" applyNumberFormat="1" applyFont="1" applyFill="1" applyBorder="1" applyAlignment="1">
      <alignment horizontal="center" vertical="center" shrinkToFit="1"/>
    </xf>
    <xf numFmtId="177" fontId="6" fillId="8" borderId="43" xfId="3" applyNumberFormat="1" applyFont="1" applyFill="1" applyBorder="1" applyAlignment="1">
      <alignment horizontal="center" vertical="center" shrinkToFit="1"/>
    </xf>
    <xf numFmtId="177" fontId="6" fillId="8" borderId="44" xfId="3" applyNumberFormat="1" applyFont="1" applyFill="1" applyBorder="1" applyAlignment="1">
      <alignment horizontal="center" vertical="center" shrinkToFit="1"/>
    </xf>
    <xf numFmtId="177" fontId="5" fillId="0" borderId="41" xfId="3" applyNumberFormat="1" applyFont="1" applyBorder="1" applyAlignment="1">
      <alignment horizontal="left" vertical="center" shrinkToFit="1"/>
    </xf>
    <xf numFmtId="177" fontId="5" fillId="0" borderId="31" xfId="3" applyNumberFormat="1" applyFont="1" applyBorder="1" applyAlignment="1">
      <alignment horizontal="left" vertical="center" shrinkToFit="1"/>
    </xf>
    <xf numFmtId="177" fontId="5" fillId="0" borderId="32" xfId="3" applyNumberFormat="1" applyFont="1" applyBorder="1" applyAlignment="1">
      <alignment horizontal="left" vertical="center" shrinkToFit="1"/>
    </xf>
    <xf numFmtId="177" fontId="6" fillId="0" borderId="18" xfId="3" applyNumberFormat="1" applyFont="1" applyBorder="1" applyAlignment="1">
      <alignment horizontal="center" vertical="center" shrinkToFit="1"/>
    </xf>
    <xf numFmtId="177" fontId="6" fillId="0" borderId="29" xfId="3" applyNumberFormat="1" applyFont="1" applyBorder="1" applyAlignment="1">
      <alignment horizontal="center" vertical="center" shrinkToFit="1"/>
    </xf>
    <xf numFmtId="177" fontId="6" fillId="0" borderId="52" xfId="3" applyNumberFormat="1" applyFont="1" applyBorder="1" applyAlignment="1">
      <alignment horizontal="center" vertical="center" shrinkToFit="1"/>
    </xf>
    <xf numFmtId="177" fontId="6" fillId="0" borderId="44" xfId="3" applyNumberFormat="1" applyFont="1" applyBorder="1" applyAlignment="1">
      <alignment horizontal="center" vertical="center" shrinkToFit="1"/>
    </xf>
    <xf numFmtId="177" fontId="6" fillId="0" borderId="28" xfId="3" applyNumberFormat="1" applyFont="1" applyBorder="1" applyAlignment="1">
      <alignment horizontal="left" vertical="center" shrinkToFit="1"/>
    </xf>
    <xf numFmtId="177" fontId="6" fillId="0" borderId="32" xfId="3" applyNumberFormat="1" applyFont="1" applyBorder="1" applyAlignment="1">
      <alignment horizontal="left" vertical="center" shrinkToFit="1"/>
    </xf>
    <xf numFmtId="179" fontId="6" fillId="0" borderId="19" xfId="5" applyNumberFormat="1" applyFont="1" applyBorder="1" applyAlignment="1">
      <alignment horizontal="center" vertical="center" shrinkToFit="1"/>
    </xf>
    <xf numFmtId="179" fontId="6" fillId="0" borderId="26" xfId="5" applyNumberFormat="1" applyFont="1" applyBorder="1" applyAlignment="1">
      <alignment horizontal="center" vertical="center" shrinkToFit="1"/>
    </xf>
    <xf numFmtId="179" fontId="6" fillId="0" borderId="33" xfId="5" applyNumberFormat="1" applyFont="1" applyBorder="1" applyAlignment="1">
      <alignment horizontal="center" vertical="center" shrinkToFit="1"/>
    </xf>
    <xf numFmtId="179" fontId="6" fillId="0" borderId="58" xfId="5" applyNumberFormat="1" applyFont="1" applyBorder="1" applyAlignment="1">
      <alignment horizontal="right" vertical="center" shrinkToFit="1"/>
    </xf>
    <xf numFmtId="179" fontId="6" fillId="0" borderId="27" xfId="5" applyNumberFormat="1" applyFont="1" applyBorder="1" applyAlignment="1">
      <alignment horizontal="right" vertical="center" shrinkToFit="1"/>
    </xf>
    <xf numFmtId="179" fontId="6" fillId="0" borderId="64" xfId="5" applyNumberFormat="1" applyFont="1" applyBorder="1" applyAlignment="1">
      <alignment horizontal="right" vertical="center" shrinkToFit="1"/>
    </xf>
    <xf numFmtId="0" fontId="6" fillId="0" borderId="65" xfId="5" applyFont="1" applyBorder="1" applyAlignment="1">
      <alignment horizontal="center" vertical="center" shrinkToFit="1"/>
    </xf>
    <xf numFmtId="0" fontId="6" fillId="0" borderId="49" xfId="5" applyFont="1" applyBorder="1" applyAlignment="1">
      <alignment horizontal="center" vertical="center" shrinkToFit="1"/>
    </xf>
    <xf numFmtId="0" fontId="6" fillId="0" borderId="66" xfId="5" applyFont="1" applyBorder="1" applyAlignment="1">
      <alignment horizontal="center" vertical="center" shrinkToFit="1"/>
    </xf>
    <xf numFmtId="0" fontId="6" fillId="0" borderId="19" xfId="5" applyFont="1" applyBorder="1" applyAlignment="1">
      <alignment horizontal="center" vertical="center" shrinkToFit="1"/>
    </xf>
    <xf numFmtId="0" fontId="6" fillId="0" borderId="33" xfId="5" applyFont="1" applyBorder="1" applyAlignment="1">
      <alignment horizontal="center" vertical="center" shrinkToFit="1"/>
    </xf>
    <xf numFmtId="176" fontId="6" fillId="8" borderId="48" xfId="5" applyNumberFormat="1" applyFont="1" applyFill="1" applyBorder="1" applyAlignment="1">
      <alignment horizontal="center" vertical="center" wrapText="1" shrinkToFit="1"/>
    </xf>
    <xf numFmtId="176" fontId="6" fillId="8" borderId="50" xfId="5" applyNumberFormat="1" applyFont="1" applyFill="1" applyBorder="1" applyAlignment="1">
      <alignment horizontal="center" vertical="center" wrapText="1" shrinkToFit="1"/>
    </xf>
    <xf numFmtId="176" fontId="6" fillId="0" borderId="19" xfId="5" applyNumberFormat="1" applyFont="1" applyBorder="1" applyAlignment="1">
      <alignment horizontal="center" vertical="center" shrinkToFit="1"/>
    </xf>
    <xf numFmtId="176" fontId="6" fillId="0" borderId="26" xfId="5" applyNumberFormat="1" applyFont="1" applyBorder="1" applyAlignment="1">
      <alignment horizontal="center" vertical="center" shrinkToFit="1"/>
    </xf>
    <xf numFmtId="176" fontId="6" fillId="0" borderId="33" xfId="5" applyNumberFormat="1" applyFont="1" applyBorder="1" applyAlignment="1">
      <alignment horizontal="center" vertical="center" shrinkToFit="1"/>
    </xf>
    <xf numFmtId="176" fontId="6" fillId="0" borderId="19" xfId="5" applyNumberFormat="1" applyFont="1" applyFill="1" applyBorder="1" applyAlignment="1">
      <alignment horizontal="center" vertical="center" shrinkToFit="1"/>
    </xf>
    <xf numFmtId="176" fontId="6" fillId="0" borderId="26" xfId="5" applyNumberFormat="1" applyFont="1" applyFill="1" applyBorder="1" applyAlignment="1">
      <alignment horizontal="center" vertical="center" shrinkToFit="1"/>
    </xf>
    <xf numFmtId="176" fontId="6" fillId="0" borderId="33" xfId="5" applyNumberFormat="1" applyFont="1" applyFill="1" applyBorder="1" applyAlignment="1">
      <alignment horizontal="center" vertical="center" shrinkToFit="1"/>
    </xf>
    <xf numFmtId="179" fontId="6" fillId="5" borderId="19" xfId="5" applyNumberFormat="1" applyFont="1" applyFill="1" applyBorder="1" applyAlignment="1">
      <alignment horizontal="center" vertical="center" shrinkToFit="1"/>
    </xf>
    <xf numFmtId="179" fontId="6" fillId="5" borderId="26" xfId="5" applyNumberFormat="1" applyFont="1" applyFill="1" applyBorder="1" applyAlignment="1">
      <alignment horizontal="center" vertical="center" shrinkToFit="1"/>
    </xf>
    <xf numFmtId="179" fontId="6" fillId="5" borderId="33" xfId="5" applyNumberFormat="1" applyFont="1" applyFill="1" applyBorder="1" applyAlignment="1">
      <alignment horizontal="center" vertical="center" shrinkToFit="1"/>
    </xf>
    <xf numFmtId="0" fontId="5" fillId="0" borderId="59" xfId="5" applyFont="1" applyBorder="1" applyAlignment="1">
      <alignment horizontal="left" vertical="center" shrinkToFit="1"/>
    </xf>
    <xf numFmtId="0" fontId="5" fillId="0" borderId="22" xfId="5" applyFont="1" applyBorder="1" applyAlignment="1">
      <alignment horizontal="left" vertical="center" shrinkToFit="1"/>
    </xf>
    <xf numFmtId="0" fontId="6" fillId="0" borderId="59" xfId="5" applyFont="1" applyBorder="1" applyAlignment="1">
      <alignment horizontal="center" vertical="center" shrinkToFit="1"/>
    </xf>
    <xf numFmtId="0" fontId="6" fillId="0" borderId="22" xfId="5" applyFont="1" applyBorder="1" applyAlignment="1">
      <alignment horizontal="left" vertical="center" shrinkToFit="1"/>
    </xf>
    <xf numFmtId="0" fontId="6" fillId="0" borderId="22" xfId="5" applyFont="1" applyBorder="1" applyAlignment="1">
      <alignment horizontal="center" vertical="center" shrinkToFit="1"/>
    </xf>
    <xf numFmtId="0" fontId="6" fillId="8" borderId="46" xfId="5" applyFont="1" applyFill="1" applyBorder="1" applyAlignment="1">
      <alignment horizontal="center" vertical="center" wrapText="1" shrinkToFit="1"/>
    </xf>
    <xf numFmtId="0" fontId="6" fillId="8" borderId="47" xfId="5" applyFont="1" applyFill="1" applyBorder="1" applyAlignment="1">
      <alignment horizontal="center" vertical="center" wrapText="1" shrinkToFit="1"/>
    </xf>
    <xf numFmtId="0" fontId="6" fillId="8" borderId="48" xfId="5" applyFont="1" applyFill="1" applyBorder="1" applyAlignment="1">
      <alignment horizontal="center" vertical="center" wrapText="1" shrinkToFit="1"/>
    </xf>
    <xf numFmtId="0" fontId="6" fillId="8" borderId="50" xfId="5" applyFont="1" applyFill="1" applyBorder="1" applyAlignment="1">
      <alignment horizontal="center" vertical="center" wrapText="1" shrinkToFit="1"/>
    </xf>
    <xf numFmtId="179" fontId="6" fillId="8" borderId="47" xfId="5" applyNumberFormat="1" applyFont="1" applyFill="1" applyBorder="1" applyAlignment="1">
      <alignment horizontal="center" vertical="center" wrapText="1" shrinkToFit="1"/>
    </xf>
    <xf numFmtId="179" fontId="6" fillId="8" borderId="68" xfId="5" applyNumberFormat="1" applyFont="1" applyFill="1" applyBorder="1" applyAlignment="1">
      <alignment horizontal="center" vertical="center" wrapText="1" shrinkToFit="1"/>
    </xf>
    <xf numFmtId="179" fontId="6" fillId="8" borderId="48" xfId="5" applyNumberFormat="1" applyFont="1" applyFill="1" applyBorder="1" applyAlignment="1">
      <alignment horizontal="center" vertical="center" wrapText="1" shrinkToFit="1"/>
    </xf>
    <xf numFmtId="179" fontId="6" fillId="8" borderId="50" xfId="5" applyNumberFormat="1" applyFont="1" applyFill="1" applyBorder="1" applyAlignment="1">
      <alignment horizontal="center" vertical="center" wrapText="1" shrinkToFit="1"/>
    </xf>
    <xf numFmtId="179" fontId="6" fillId="8" borderId="45" xfId="5" applyNumberFormat="1" applyFont="1" applyFill="1" applyBorder="1" applyAlignment="1">
      <alignment horizontal="center" vertical="center" wrapText="1" shrinkToFit="1"/>
    </xf>
    <xf numFmtId="179" fontId="6" fillId="8" borderId="69" xfId="5" applyNumberFormat="1" applyFont="1" applyFill="1" applyBorder="1" applyAlignment="1">
      <alignment horizontal="center" vertical="center" wrapText="1" shrinkToFit="1"/>
    </xf>
    <xf numFmtId="177" fontId="6" fillId="0" borderId="22" xfId="5" applyNumberFormat="1" applyFont="1" applyBorder="1" applyAlignment="1">
      <alignment horizontal="center" vertical="center" shrinkToFit="1"/>
    </xf>
    <xf numFmtId="177" fontId="6" fillId="0" borderId="22" xfId="5" applyNumberFormat="1" applyFont="1" applyBorder="1" applyAlignment="1">
      <alignment horizontal="left" vertical="center" shrinkToFit="1"/>
    </xf>
    <xf numFmtId="0" fontId="5" fillId="6" borderId="61" xfId="5" applyFont="1" applyFill="1" applyBorder="1" applyAlignment="1">
      <alignment horizontal="center" vertical="center" shrinkToFit="1"/>
    </xf>
    <xf numFmtId="0" fontId="5" fillId="6" borderId="62" xfId="5" applyFont="1" applyFill="1" applyBorder="1" applyAlignment="1">
      <alignment horizontal="center" vertical="center" shrinkToFit="1"/>
    </xf>
  </cellXfs>
  <cellStyles count="6">
    <cellStyle name="백분율 2" xfId="1"/>
    <cellStyle name="쉼표" xfId="2" builtinId="3"/>
    <cellStyle name="쉼표 [0]" xfId="3" builtinId="6"/>
    <cellStyle name="쉼표 [0] 2" xfId="4"/>
    <cellStyle name="표준" xfId="0" builtinId="0"/>
    <cellStyle name="표준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CoolMessenger%20Files/Received%20Files/2018-2&#52628;&#44221;&#50696;&#49328;&#505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총괄표"/>
      <sheetName val="세입재원현황"/>
      <sheetName val="세출요약본"/>
      <sheetName val="세입"/>
      <sheetName val="세출"/>
    </sheetNames>
    <sheetDataSet>
      <sheetData sheetId="0"/>
      <sheetData sheetId="1">
        <row r="5">
          <cell r="C5">
            <v>52768560</v>
          </cell>
        </row>
        <row r="6">
          <cell r="C6">
            <v>13657575</v>
          </cell>
        </row>
        <row r="7">
          <cell r="C7">
            <v>896513</v>
          </cell>
        </row>
        <row r="8">
          <cell r="B8">
            <v>1000200</v>
          </cell>
        </row>
        <row r="9">
          <cell r="C9">
            <v>11827192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H14" sqref="H14"/>
    </sheetView>
  </sheetViews>
  <sheetFormatPr defaultRowHeight="12.75"/>
  <cols>
    <col min="1" max="1" width="12.85546875" customWidth="1"/>
    <col min="2" max="2" width="10" customWidth="1"/>
    <col min="3" max="3" width="7.5703125" customWidth="1"/>
    <col min="4" max="4" width="32.140625" customWidth="1"/>
    <col min="5" max="5" width="13.140625" customWidth="1"/>
    <col min="6" max="6" width="18.42578125" customWidth="1"/>
  </cols>
  <sheetData>
    <row r="1" spans="1:6" ht="51.75" customHeight="1">
      <c r="A1" s="3"/>
      <c r="B1" s="3"/>
      <c r="C1" s="3"/>
      <c r="D1" s="3"/>
      <c r="E1" s="3"/>
      <c r="F1" s="3"/>
    </row>
    <row r="2" spans="1:6" ht="27">
      <c r="A2" s="169" t="s">
        <v>74</v>
      </c>
      <c r="B2" s="169"/>
      <c r="C2" s="169"/>
      <c r="D2" s="169"/>
      <c r="E2" s="169"/>
      <c r="F2" s="169"/>
    </row>
    <row r="3" spans="1:6" ht="27">
      <c r="A3" s="169" t="s">
        <v>72</v>
      </c>
      <c r="B3" s="169"/>
      <c r="C3" s="169"/>
      <c r="D3" s="169"/>
      <c r="E3" s="169"/>
      <c r="F3" s="169"/>
    </row>
    <row r="4" spans="1:6" ht="13.5">
      <c r="A4" s="20"/>
      <c r="B4" s="20"/>
      <c r="C4" s="20"/>
      <c r="D4" s="20"/>
      <c r="E4" s="20"/>
      <c r="F4" s="20"/>
    </row>
    <row r="5" spans="1:6" ht="25.5">
      <c r="A5" s="187"/>
      <c r="B5" s="187"/>
      <c r="C5" s="187"/>
      <c r="D5" s="187"/>
      <c r="E5" s="187"/>
      <c r="F5" s="187"/>
    </row>
    <row r="6" spans="1:6" ht="13.5">
      <c r="A6" s="20"/>
      <c r="B6" s="20"/>
      <c r="C6" s="20"/>
      <c r="D6" s="20"/>
      <c r="E6" s="20"/>
      <c r="F6" s="20"/>
    </row>
    <row r="7" spans="1:6" ht="18.75">
      <c r="A7" s="20"/>
      <c r="B7" s="20"/>
      <c r="C7" s="174"/>
      <c r="D7" s="174"/>
      <c r="E7" s="174"/>
      <c r="F7" s="174"/>
    </row>
    <row r="8" spans="1:6" ht="18.75">
      <c r="A8" s="174" t="s">
        <v>300</v>
      </c>
      <c r="B8" s="174"/>
      <c r="C8" s="174"/>
      <c r="D8" s="174"/>
      <c r="E8" s="174"/>
      <c r="F8" s="174"/>
    </row>
    <row r="9" spans="1:6" ht="13.5">
      <c r="A9" s="20"/>
      <c r="B9" s="20"/>
      <c r="C9" s="20"/>
      <c r="D9" s="20"/>
      <c r="E9" s="20"/>
      <c r="F9" s="20"/>
    </row>
    <row r="10" spans="1:6" ht="13.5">
      <c r="A10" s="20"/>
      <c r="B10" s="20"/>
      <c r="C10" s="20"/>
      <c r="D10" s="20"/>
      <c r="E10" s="20"/>
      <c r="F10" s="20"/>
    </row>
    <row r="11" spans="1:6" ht="24" customHeight="1">
      <c r="A11" s="175" t="s">
        <v>68</v>
      </c>
      <c r="B11" s="176"/>
      <c r="C11" s="177"/>
      <c r="D11" s="33" t="s">
        <v>69</v>
      </c>
      <c r="E11" s="186" t="s">
        <v>70</v>
      </c>
      <c r="F11" s="186"/>
    </row>
    <row r="12" spans="1:6" ht="24" customHeight="1">
      <c r="A12" s="178" t="s">
        <v>71</v>
      </c>
      <c r="B12" s="179"/>
      <c r="C12" s="180"/>
      <c r="D12" s="21" t="s">
        <v>131</v>
      </c>
      <c r="E12" s="181" t="s">
        <v>132</v>
      </c>
      <c r="F12" s="182"/>
    </row>
    <row r="13" spans="1:6" ht="24" customHeight="1">
      <c r="A13" s="183" t="s">
        <v>67</v>
      </c>
      <c r="B13" s="184"/>
      <c r="C13" s="185"/>
      <c r="D13" s="22" t="s">
        <v>92</v>
      </c>
      <c r="E13" s="170" t="s">
        <v>196</v>
      </c>
      <c r="F13" s="171"/>
    </row>
    <row r="14" spans="1:6" ht="24" customHeight="1">
      <c r="A14" s="188" t="s">
        <v>73</v>
      </c>
      <c r="B14" s="189"/>
      <c r="C14" s="190"/>
      <c r="D14" s="32" t="s">
        <v>76</v>
      </c>
      <c r="E14" s="172" t="s">
        <v>75</v>
      </c>
      <c r="F14" s="173"/>
    </row>
    <row r="15" spans="1:6" ht="16.5">
      <c r="A15" s="3"/>
      <c r="B15" s="3"/>
      <c r="C15" s="3"/>
      <c r="D15" s="3"/>
      <c r="E15" s="3"/>
      <c r="F15" s="3"/>
    </row>
    <row r="16" spans="1:6" ht="16.5">
      <c r="A16" s="3"/>
      <c r="B16" s="3"/>
      <c r="C16" s="3"/>
      <c r="D16" s="3"/>
      <c r="E16" s="3"/>
      <c r="F16" s="3"/>
    </row>
    <row r="17" spans="1:6" ht="16.5">
      <c r="A17" s="3"/>
      <c r="B17" s="3"/>
      <c r="C17" s="3"/>
      <c r="D17" s="3"/>
      <c r="E17" s="3"/>
      <c r="F17" s="3"/>
    </row>
    <row r="18" spans="1:6" ht="16.5">
      <c r="A18" s="3"/>
      <c r="B18" s="3"/>
      <c r="C18" s="3"/>
      <c r="D18" s="3"/>
      <c r="E18" s="3"/>
      <c r="F18" s="3"/>
    </row>
    <row r="19" spans="1:6" ht="16.5">
      <c r="A19" s="3"/>
      <c r="B19" s="3"/>
      <c r="C19" s="3"/>
      <c r="D19" s="3"/>
      <c r="E19" s="3"/>
      <c r="F19" s="3"/>
    </row>
    <row r="20" spans="1:6" ht="27">
      <c r="A20" s="169" t="s">
        <v>36</v>
      </c>
      <c r="B20" s="169"/>
      <c r="C20" s="169"/>
      <c r="D20" s="169"/>
      <c r="E20" s="169"/>
      <c r="F20" s="169"/>
    </row>
    <row r="21" spans="1:6" ht="56.25" customHeight="1">
      <c r="A21" s="3"/>
      <c r="B21" s="3"/>
      <c r="C21" s="3"/>
      <c r="D21" s="3"/>
      <c r="E21" s="3"/>
      <c r="F21" s="3"/>
    </row>
  </sheetData>
  <mergeCells count="14">
    <mergeCell ref="A20:F20"/>
    <mergeCell ref="E13:F13"/>
    <mergeCell ref="E14:F14"/>
    <mergeCell ref="A2:F2"/>
    <mergeCell ref="A3:F3"/>
    <mergeCell ref="A8:F8"/>
    <mergeCell ref="A11:C11"/>
    <mergeCell ref="A12:C12"/>
    <mergeCell ref="E12:F12"/>
    <mergeCell ref="A13:C13"/>
    <mergeCell ref="C7:F7"/>
    <mergeCell ref="E11:F11"/>
    <mergeCell ref="A5:F5"/>
    <mergeCell ref="A14:C14"/>
  </mergeCells>
  <phoneticPr fontId="3" type="noConversion"/>
  <pageMargins left="1.7322834645669292" right="0.11811023622047245" top="0.74803149606299213" bottom="0.74803149606299213" header="0.31496062992125984" footer="0.31496062992125984"/>
  <pageSetup paperSize="9" scale="1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>
      <selection activeCell="J12" sqref="J12"/>
    </sheetView>
  </sheetViews>
  <sheetFormatPr defaultRowHeight="13.5" customHeight="1"/>
  <cols>
    <col min="1" max="1" width="17.28515625" customWidth="1"/>
    <col min="2" max="2" width="12" customWidth="1"/>
    <col min="3" max="3" width="14.5703125" customWidth="1"/>
    <col min="4" max="4" width="12.140625" customWidth="1"/>
    <col min="5" max="5" width="12.85546875" customWidth="1"/>
    <col min="6" max="6" width="17.28515625" customWidth="1"/>
    <col min="7" max="7" width="12.85546875" customWidth="1"/>
    <col min="8" max="8" width="15.5703125" customWidth="1"/>
    <col min="9" max="9" width="11.42578125" customWidth="1"/>
    <col min="10" max="10" width="13.5703125" customWidth="1"/>
  </cols>
  <sheetData>
    <row r="1" spans="1:10" ht="42" customHeight="1">
      <c r="A1" s="194" t="s">
        <v>93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24.95" customHeight="1">
      <c r="A2" s="195" t="s">
        <v>62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27.75" customHeight="1">
      <c r="A3" s="196" t="s">
        <v>37</v>
      </c>
      <c r="B3" s="197"/>
      <c r="C3" s="197"/>
      <c r="D3" s="197"/>
      <c r="E3" s="198"/>
      <c r="F3" s="199" t="s">
        <v>38</v>
      </c>
      <c r="G3" s="197"/>
      <c r="H3" s="197"/>
      <c r="I3" s="197"/>
      <c r="J3" s="198"/>
    </row>
    <row r="4" spans="1:10" ht="18" customHeight="1">
      <c r="A4" s="200" t="s">
        <v>39</v>
      </c>
      <c r="B4" s="193" t="s">
        <v>40</v>
      </c>
      <c r="C4" s="193" t="s">
        <v>41</v>
      </c>
      <c r="D4" s="193"/>
      <c r="E4" s="191" t="s">
        <v>65</v>
      </c>
      <c r="F4" s="201" t="s">
        <v>39</v>
      </c>
      <c r="G4" s="193" t="s">
        <v>40</v>
      </c>
      <c r="H4" s="193" t="s">
        <v>41</v>
      </c>
      <c r="I4" s="193"/>
      <c r="J4" s="191" t="s">
        <v>64</v>
      </c>
    </row>
    <row r="5" spans="1:10" ht="18" customHeight="1">
      <c r="A5" s="200"/>
      <c r="B5" s="193"/>
      <c r="C5" s="69" t="s">
        <v>31</v>
      </c>
      <c r="D5" s="69" t="s">
        <v>43</v>
      </c>
      <c r="E5" s="191"/>
      <c r="F5" s="201"/>
      <c r="G5" s="193"/>
      <c r="H5" s="69" t="s">
        <v>44</v>
      </c>
      <c r="I5" s="69" t="s">
        <v>45</v>
      </c>
      <c r="J5" s="192"/>
    </row>
    <row r="6" spans="1:10" ht="27.75" customHeight="1">
      <c r="A6" s="70" t="s">
        <v>66</v>
      </c>
      <c r="B6" s="71">
        <f>[1]총괄표!$C$5</f>
        <v>52768560</v>
      </c>
      <c r="C6" s="31">
        <v>52454407.030000001</v>
      </c>
      <c r="D6" s="72">
        <v>314109</v>
      </c>
      <c r="E6" s="74">
        <f>B6-C6-D6</f>
        <v>43.969999998807907</v>
      </c>
      <c r="F6" s="80" t="s">
        <v>0</v>
      </c>
      <c r="G6" s="72">
        <f>세출결산서!I5</f>
        <v>42804220</v>
      </c>
      <c r="H6" s="73">
        <f>세출결산서!J5</f>
        <v>41106701.490000002</v>
      </c>
      <c r="I6" s="72"/>
      <c r="J6" s="74">
        <f>G6-H6-I6</f>
        <v>1697518.5099999979</v>
      </c>
    </row>
    <row r="7" spans="1:10" ht="27.75" customHeight="1">
      <c r="A7" s="70" t="s">
        <v>94</v>
      </c>
      <c r="B7" s="71">
        <f>[1]총괄표!$C$6</f>
        <v>13657575</v>
      </c>
      <c r="C7" s="31">
        <f>세입결산서!I23</f>
        <v>13657562.41</v>
      </c>
      <c r="D7" s="72"/>
      <c r="E7" s="74">
        <f t="shared" ref="E7:E10" si="0">B7-C7-D7</f>
        <v>12.589999999850988</v>
      </c>
      <c r="F7" s="80" t="s">
        <v>2</v>
      </c>
      <c r="G7" s="72">
        <f>세출결산서!I21</f>
        <v>15550390</v>
      </c>
      <c r="H7" s="31">
        <f>세출결산서!J21</f>
        <v>13478013.269999998</v>
      </c>
      <c r="I7" s="75">
        <f>세출결산서!K21</f>
        <v>1450990</v>
      </c>
      <c r="J7" s="74">
        <f>G7-H7-I7</f>
        <v>621386.73000000231</v>
      </c>
    </row>
    <row r="8" spans="1:10" ht="27.75" customHeight="1">
      <c r="A8" s="70" t="s">
        <v>61</v>
      </c>
      <c r="B8" s="71">
        <f>[1]총괄표!$C$7</f>
        <v>896513</v>
      </c>
      <c r="C8" s="31">
        <v>896506.17</v>
      </c>
      <c r="D8" s="72"/>
      <c r="E8" s="74">
        <f t="shared" si="0"/>
        <v>6.8299999999580905</v>
      </c>
      <c r="F8" s="81" t="s">
        <v>63</v>
      </c>
      <c r="G8" s="72">
        <f>세출결산서!I142</f>
        <v>16856960</v>
      </c>
      <c r="H8" s="73">
        <f>세출결산서!J142</f>
        <v>16723756.199999999</v>
      </c>
      <c r="I8" s="72"/>
      <c r="J8" s="74">
        <f>G8-H8-I8</f>
        <v>133203.80000000075</v>
      </c>
    </row>
    <row r="9" spans="1:10" ht="27.75" customHeight="1">
      <c r="A9" s="70" t="s">
        <v>95</v>
      </c>
      <c r="B9" s="71">
        <f>[1]총괄표!$B$8</f>
        <v>1000200</v>
      </c>
      <c r="C9" s="31">
        <v>1000200</v>
      </c>
      <c r="D9" s="72"/>
      <c r="E9" s="74">
        <f t="shared" si="0"/>
        <v>0</v>
      </c>
      <c r="F9" s="80" t="s">
        <v>3</v>
      </c>
      <c r="G9" s="72">
        <v>4938470</v>
      </c>
      <c r="H9" s="73">
        <f>세출결산서!J161</f>
        <v>4937907</v>
      </c>
      <c r="I9" s="72"/>
      <c r="J9" s="74">
        <f>G9-H9-I9</f>
        <v>563</v>
      </c>
    </row>
    <row r="10" spans="1:10" ht="27.75" customHeight="1">
      <c r="A10" s="70" t="s">
        <v>96</v>
      </c>
      <c r="B10" s="71">
        <f>[1]총괄표!$C$9</f>
        <v>11827192</v>
      </c>
      <c r="C10" s="31">
        <f>세입결산서!I48</f>
        <v>11827190.84</v>
      </c>
      <c r="D10" s="72"/>
      <c r="E10" s="74">
        <f t="shared" si="0"/>
        <v>1.1600000001490116</v>
      </c>
      <c r="F10" s="80"/>
      <c r="G10" s="72"/>
      <c r="H10" s="73"/>
      <c r="I10" s="72"/>
      <c r="J10" s="74"/>
    </row>
    <row r="11" spans="1:10" ht="27.75" customHeight="1">
      <c r="A11" s="76" t="s">
        <v>42</v>
      </c>
      <c r="B11" s="77">
        <f>SUM(B6:B10)</f>
        <v>80150040</v>
      </c>
      <c r="C11" s="78">
        <f>SUM(C6:C10)</f>
        <v>79835866.450000003</v>
      </c>
      <c r="D11" s="77">
        <f>SUM(D6:D10)</f>
        <v>314109</v>
      </c>
      <c r="E11" s="79">
        <f>SUM(E6:E10)</f>
        <v>64.549999998765998</v>
      </c>
      <c r="F11" s="82" t="s">
        <v>42</v>
      </c>
      <c r="G11" s="77">
        <f>SUM(G6:G10)</f>
        <v>80150040</v>
      </c>
      <c r="H11" s="78">
        <f>SUM(H6:H10)</f>
        <v>76246377.959999993</v>
      </c>
      <c r="I11" s="77">
        <f>SUM(I6:I10)</f>
        <v>1450990</v>
      </c>
      <c r="J11" s="79">
        <f>SUM(J6:J10)</f>
        <v>2452672.040000001</v>
      </c>
    </row>
    <row r="12" spans="1:10" ht="27.75" customHeight="1">
      <c r="C12" s="19"/>
      <c r="D12" s="19"/>
      <c r="H12" s="19"/>
    </row>
  </sheetData>
  <mergeCells count="12">
    <mergeCell ref="J4:J5"/>
    <mergeCell ref="H4:I4"/>
    <mergeCell ref="A1:J1"/>
    <mergeCell ref="A2:J2"/>
    <mergeCell ref="A3:E3"/>
    <mergeCell ref="F3:J3"/>
    <mergeCell ref="C4:D4"/>
    <mergeCell ref="B4:B5"/>
    <mergeCell ref="A4:A5"/>
    <mergeCell ref="E4:E5"/>
    <mergeCell ref="F4:F5"/>
    <mergeCell ref="G4:G5"/>
  </mergeCells>
  <phoneticPr fontId="3" type="noConversion"/>
  <printOptions horizontalCentered="1"/>
  <pageMargins left="0.23622047244094491" right="0.19685039370078741" top="0.78740157480314965" bottom="0.74803149606299213" header="0" footer="0"/>
  <pageSetup paperSize="9" pageOrder="overThenDown" orientation="landscape" useFirstPageNumber="1" verticalDpi="300" r:id="rId1"/>
  <headerFooter alignWithMargins="0"/>
  <rowBreaks count="1" manualBreakCount="1">
    <brk id="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pane xSplit="6" ySplit="4" topLeftCell="G53" activePane="bottomRight" state="frozen"/>
      <selection pane="topRight" activeCell="H1" sqref="H1"/>
      <selection pane="bottomLeft" activeCell="A5" sqref="A5"/>
      <selection pane="bottomRight" activeCell="L60" sqref="L60"/>
    </sheetView>
  </sheetViews>
  <sheetFormatPr defaultColWidth="9.140625" defaultRowHeight="13.5" customHeight="1"/>
  <cols>
    <col min="1" max="2" width="3.28515625" style="2" customWidth="1"/>
    <col min="3" max="3" width="21.42578125" style="2" customWidth="1"/>
    <col min="4" max="7" width="14.28515625" style="2" customWidth="1"/>
    <col min="8" max="8" width="14.28515625" style="13" customWidth="1"/>
    <col min="9" max="9" width="14.28515625" style="29" customWidth="1"/>
    <col min="10" max="10" width="12.5703125" style="2" customWidth="1"/>
    <col min="11" max="11" width="12.7109375" style="2" customWidth="1"/>
    <col min="12" max="16384" width="9.140625" style="1"/>
  </cols>
  <sheetData>
    <row r="1" spans="1:11" ht="43.5" customHeight="1">
      <c r="A1" s="206" t="s">
        <v>77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5.75" customHeight="1">
      <c r="A2" s="207" t="s">
        <v>58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7.25" customHeight="1">
      <c r="A3" s="208" t="s">
        <v>4</v>
      </c>
      <c r="B3" s="209"/>
      <c r="C3" s="209"/>
      <c r="D3" s="210" t="s">
        <v>50</v>
      </c>
      <c r="E3" s="210" t="s">
        <v>51</v>
      </c>
      <c r="F3" s="227" t="s">
        <v>114</v>
      </c>
      <c r="G3" s="210" t="s">
        <v>119</v>
      </c>
      <c r="H3" s="212" t="s">
        <v>30</v>
      </c>
      <c r="I3" s="214" t="s">
        <v>31</v>
      </c>
      <c r="J3" s="216" t="s">
        <v>32</v>
      </c>
      <c r="K3" s="218" t="s">
        <v>29</v>
      </c>
    </row>
    <row r="4" spans="1:11" ht="17.25" customHeight="1">
      <c r="A4" s="87" t="s">
        <v>5</v>
      </c>
      <c r="B4" s="88" t="s">
        <v>6</v>
      </c>
      <c r="C4" s="88" t="s">
        <v>7</v>
      </c>
      <c r="D4" s="211"/>
      <c r="E4" s="211"/>
      <c r="F4" s="228"/>
      <c r="G4" s="211"/>
      <c r="H4" s="213"/>
      <c r="I4" s="215"/>
      <c r="J4" s="217"/>
      <c r="K4" s="219"/>
    </row>
    <row r="5" spans="1:11" ht="21" customHeight="1">
      <c r="A5" s="223" t="s">
        <v>46</v>
      </c>
      <c r="B5" s="224"/>
      <c r="C5" s="224"/>
      <c r="D5" s="7">
        <f t="shared" ref="D5:K5" si="0">D6</f>
        <v>52074000</v>
      </c>
      <c r="E5" s="7">
        <f t="shared" si="0"/>
        <v>2021820</v>
      </c>
      <c r="F5" s="23">
        <f t="shared" si="0"/>
        <v>-1327260</v>
      </c>
      <c r="G5" s="23">
        <f>SUM(D5:F5)</f>
        <v>52768560</v>
      </c>
      <c r="H5" s="42">
        <f>H6</f>
        <v>52768516.030000001</v>
      </c>
      <c r="I5" s="42">
        <f>I6</f>
        <v>52454407.030000001</v>
      </c>
      <c r="J5" s="42">
        <f>J6</f>
        <v>99679</v>
      </c>
      <c r="K5" s="46">
        <f t="shared" si="0"/>
        <v>214430</v>
      </c>
    </row>
    <row r="6" spans="1:11" ht="21" customHeight="1">
      <c r="A6" s="203" t="s">
        <v>1</v>
      </c>
      <c r="B6" s="202" t="s">
        <v>8</v>
      </c>
      <c r="C6" s="202"/>
      <c r="D6" s="8">
        <f>D7+D10+D14+D17+D18+D19</f>
        <v>52074000</v>
      </c>
      <c r="E6" s="8">
        <f t="shared" ref="E6:F6" si="1">E7+E10+E14+E17+E18+E19</f>
        <v>2021820</v>
      </c>
      <c r="F6" s="8">
        <f t="shared" si="1"/>
        <v>-1327260</v>
      </c>
      <c r="G6" s="24">
        <f t="shared" ref="G6:G57" si="2">SUM(D6:F6)</f>
        <v>52768560</v>
      </c>
      <c r="H6" s="43">
        <f>H7+H10+H14+H17+H18+H19</f>
        <v>52768516.030000001</v>
      </c>
      <c r="I6" s="43">
        <f>I7+I10+I14+I17+I18+I19</f>
        <v>52454407.030000001</v>
      </c>
      <c r="J6" s="43">
        <f>J7+J10+J14+J17+J18+J19</f>
        <v>99679</v>
      </c>
      <c r="K6" s="65">
        <f t="shared" ref="K6" si="3">K7+K10+K14+K17+K18+K19</f>
        <v>214430</v>
      </c>
    </row>
    <row r="7" spans="1:11" ht="21" customHeight="1">
      <c r="A7" s="204"/>
      <c r="B7" s="220" t="s">
        <v>1</v>
      </c>
      <c r="C7" s="4" t="s">
        <v>9</v>
      </c>
      <c r="D7" s="9">
        <f>SUM(D8:D9)</f>
        <v>1801200</v>
      </c>
      <c r="E7" s="83">
        <f t="shared" ref="E7:F7" si="4">SUM(E8:E9)</f>
        <v>2109000</v>
      </c>
      <c r="F7" s="9">
        <f t="shared" si="4"/>
        <v>15000</v>
      </c>
      <c r="G7" s="26">
        <f t="shared" si="2"/>
        <v>3925200</v>
      </c>
      <c r="H7" s="48">
        <f>SUM(H8:H9)</f>
        <v>3925200</v>
      </c>
      <c r="I7" s="48">
        <v>3925200</v>
      </c>
      <c r="J7" s="47"/>
      <c r="K7" s="49"/>
    </row>
    <row r="8" spans="1:11" ht="21" customHeight="1">
      <c r="A8" s="204"/>
      <c r="B8" s="221"/>
      <c r="C8" s="50" t="s">
        <v>129</v>
      </c>
      <c r="D8" s="51">
        <v>1725000</v>
      </c>
      <c r="E8" s="51">
        <v>1991250</v>
      </c>
      <c r="F8" s="60">
        <v>15000</v>
      </c>
      <c r="G8" s="60">
        <f t="shared" si="2"/>
        <v>3731250</v>
      </c>
      <c r="H8" s="36">
        <v>3731250</v>
      </c>
      <c r="I8" s="36">
        <v>3731250</v>
      </c>
      <c r="J8" s="52"/>
      <c r="K8" s="54"/>
    </row>
    <row r="9" spans="1:11" ht="21" customHeight="1">
      <c r="A9" s="204"/>
      <c r="B9" s="221"/>
      <c r="C9" s="55" t="s">
        <v>130</v>
      </c>
      <c r="D9" s="56">
        <v>76200</v>
      </c>
      <c r="E9" s="56">
        <v>117750</v>
      </c>
      <c r="F9" s="61"/>
      <c r="G9" s="61">
        <f t="shared" si="2"/>
        <v>193950</v>
      </c>
      <c r="H9" s="62">
        <v>193950</v>
      </c>
      <c r="I9" s="62">
        <v>193950</v>
      </c>
      <c r="J9" s="57"/>
      <c r="K9" s="59"/>
    </row>
    <row r="10" spans="1:11" ht="21" customHeight="1">
      <c r="A10" s="204"/>
      <c r="B10" s="221"/>
      <c r="C10" s="4" t="s">
        <v>10</v>
      </c>
      <c r="D10" s="9">
        <f>SUM(D11:D13)</f>
        <v>32459250</v>
      </c>
      <c r="E10" s="9">
        <f t="shared" ref="E10:F10" si="5">SUM(E11:E13)</f>
        <v>0</v>
      </c>
      <c r="F10" s="9">
        <f t="shared" si="5"/>
        <v>-472850</v>
      </c>
      <c r="G10" s="26">
        <f t="shared" si="2"/>
        <v>31986400</v>
      </c>
      <c r="H10" s="48">
        <f>SUM(H11:H13)</f>
        <v>31986388.93</v>
      </c>
      <c r="I10" s="48">
        <f>SUM(I11:I13)</f>
        <v>31805450.93</v>
      </c>
      <c r="J10" s="48">
        <f>SUM(J11:J13)</f>
        <v>62500</v>
      </c>
      <c r="K10" s="49">
        <f>SUM(K11:K13)</f>
        <v>118438</v>
      </c>
    </row>
    <row r="11" spans="1:11" ht="21" customHeight="1">
      <c r="A11" s="204"/>
      <c r="B11" s="221"/>
      <c r="C11" s="50" t="s">
        <v>126</v>
      </c>
      <c r="D11" s="51">
        <v>11973000</v>
      </c>
      <c r="E11" s="51"/>
      <c r="F11" s="51">
        <v>-620700</v>
      </c>
      <c r="G11" s="60">
        <f t="shared" si="2"/>
        <v>11352300</v>
      </c>
      <c r="H11" s="52">
        <v>11352292</v>
      </c>
      <c r="I11" s="52">
        <v>11339292</v>
      </c>
      <c r="J11" s="53">
        <v>10500</v>
      </c>
      <c r="K11" s="54">
        <v>2500</v>
      </c>
    </row>
    <row r="12" spans="1:11" ht="21" customHeight="1">
      <c r="A12" s="204"/>
      <c r="B12" s="221"/>
      <c r="C12" s="50" t="s">
        <v>127</v>
      </c>
      <c r="D12" s="51">
        <v>6600000</v>
      </c>
      <c r="E12" s="51"/>
      <c r="F12" s="51">
        <v>-149060</v>
      </c>
      <c r="G12" s="60">
        <f t="shared" si="2"/>
        <v>6450940</v>
      </c>
      <c r="H12" s="52">
        <v>6450939</v>
      </c>
      <c r="I12" s="52">
        <v>6408439</v>
      </c>
      <c r="J12" s="53">
        <v>20000</v>
      </c>
      <c r="K12" s="54">
        <v>22500</v>
      </c>
    </row>
    <row r="13" spans="1:11" ht="21" customHeight="1">
      <c r="A13" s="204"/>
      <c r="B13" s="221"/>
      <c r="C13" s="55" t="s">
        <v>128</v>
      </c>
      <c r="D13" s="56">
        <v>13886250</v>
      </c>
      <c r="E13" s="56"/>
      <c r="F13" s="56">
        <v>296910</v>
      </c>
      <c r="G13" s="61">
        <f t="shared" si="2"/>
        <v>14183160</v>
      </c>
      <c r="H13" s="57">
        <v>14183157.93</v>
      </c>
      <c r="I13" s="57">
        <v>14057719.93</v>
      </c>
      <c r="J13" s="58">
        <v>32000</v>
      </c>
      <c r="K13" s="59">
        <v>93438</v>
      </c>
    </row>
    <row r="14" spans="1:11" ht="21" customHeight="1">
      <c r="A14" s="204"/>
      <c r="B14" s="221"/>
      <c r="C14" s="4" t="s">
        <v>54</v>
      </c>
      <c r="D14" s="9">
        <f>SUM(D15:D16)</f>
        <v>1560000</v>
      </c>
      <c r="E14" s="9">
        <f>SUM(E15:E16)</f>
        <v>-196766</v>
      </c>
      <c r="F14" s="9">
        <f>SUM(F15:F16)</f>
        <v>6</v>
      </c>
      <c r="G14" s="26">
        <f t="shared" si="2"/>
        <v>1363240</v>
      </c>
      <c r="H14" s="48">
        <f>SUM(H15:H16)</f>
        <v>1363234</v>
      </c>
      <c r="I14" s="48">
        <f>SUM(I15:I16)</f>
        <v>1359382</v>
      </c>
      <c r="J14" s="47">
        <f>H14-I14</f>
        <v>3852</v>
      </c>
      <c r="K14" s="49"/>
    </row>
    <row r="15" spans="1:11" ht="21" customHeight="1">
      <c r="A15" s="204"/>
      <c r="B15" s="221"/>
      <c r="C15" s="50" t="s">
        <v>116</v>
      </c>
      <c r="D15" s="51">
        <v>252200</v>
      </c>
      <c r="E15" s="51">
        <v>-174416</v>
      </c>
      <c r="F15" s="60">
        <v>6</v>
      </c>
      <c r="G15" s="60">
        <f t="shared" si="2"/>
        <v>77790</v>
      </c>
      <c r="H15" s="36">
        <v>77784</v>
      </c>
      <c r="I15" s="36">
        <v>77784</v>
      </c>
      <c r="J15" s="52"/>
      <c r="K15" s="54"/>
    </row>
    <row r="16" spans="1:11" ht="21" customHeight="1">
      <c r="A16" s="204"/>
      <c r="B16" s="221"/>
      <c r="C16" s="55" t="s">
        <v>117</v>
      </c>
      <c r="D16" s="56">
        <v>1307800</v>
      </c>
      <c r="E16" s="56">
        <v>-22350</v>
      </c>
      <c r="F16" s="61"/>
      <c r="G16" s="61">
        <f t="shared" si="2"/>
        <v>1285450</v>
      </c>
      <c r="H16" s="62">
        <v>1285450</v>
      </c>
      <c r="I16" s="62">
        <v>1281598</v>
      </c>
      <c r="J16" s="57">
        <f>H16-I16</f>
        <v>3852</v>
      </c>
      <c r="K16" s="59"/>
    </row>
    <row r="17" spans="1:11" ht="21" customHeight="1">
      <c r="A17" s="204"/>
      <c r="B17" s="221"/>
      <c r="C17" s="34" t="s">
        <v>97</v>
      </c>
      <c r="D17" s="8">
        <v>3834950</v>
      </c>
      <c r="E17" s="8">
        <v>0</v>
      </c>
      <c r="F17" s="24">
        <v>-285040</v>
      </c>
      <c r="G17" s="24">
        <f t="shared" si="2"/>
        <v>3549910</v>
      </c>
      <c r="H17" s="40">
        <v>3549901</v>
      </c>
      <c r="I17" s="40">
        <v>3517363</v>
      </c>
      <c r="J17" s="43">
        <v>7866</v>
      </c>
      <c r="K17" s="44">
        <v>24672</v>
      </c>
    </row>
    <row r="18" spans="1:11" ht="21" customHeight="1">
      <c r="A18" s="204"/>
      <c r="B18" s="221"/>
      <c r="C18" s="34" t="s">
        <v>80</v>
      </c>
      <c r="D18" s="8">
        <v>1744000</v>
      </c>
      <c r="E18" s="8">
        <v>231000</v>
      </c>
      <c r="F18" s="24">
        <v>-744750</v>
      </c>
      <c r="G18" s="24">
        <f t="shared" si="2"/>
        <v>1230250</v>
      </c>
      <c r="H18" s="40">
        <v>1230244</v>
      </c>
      <c r="I18" s="40">
        <v>1230244</v>
      </c>
      <c r="J18" s="43"/>
      <c r="K18" s="44"/>
    </row>
    <row r="19" spans="1:11" ht="21" customHeight="1">
      <c r="A19" s="204"/>
      <c r="B19" s="221"/>
      <c r="C19" s="4" t="s">
        <v>98</v>
      </c>
      <c r="D19" s="9">
        <f>SUM(D20:D22)</f>
        <v>10674600</v>
      </c>
      <c r="E19" s="9">
        <f t="shared" ref="E19:F19" si="6">SUM(E20:E22)</f>
        <v>-121414</v>
      </c>
      <c r="F19" s="9">
        <f t="shared" si="6"/>
        <v>160374</v>
      </c>
      <c r="G19" s="26">
        <f t="shared" si="2"/>
        <v>10713560</v>
      </c>
      <c r="H19" s="47">
        <f t="shared" ref="H19:K19" si="7">SUM(H20:H22)</f>
        <v>10713548.1</v>
      </c>
      <c r="I19" s="47">
        <f>SUM(I20:I22)</f>
        <v>10616767.1</v>
      </c>
      <c r="J19" s="47">
        <f t="shared" si="7"/>
        <v>25461</v>
      </c>
      <c r="K19" s="66">
        <f t="shared" si="7"/>
        <v>71320</v>
      </c>
    </row>
    <row r="20" spans="1:11" ht="21" customHeight="1">
      <c r="A20" s="204"/>
      <c r="B20" s="221"/>
      <c r="C20" s="50" t="s">
        <v>123</v>
      </c>
      <c r="D20" s="51">
        <v>10387000</v>
      </c>
      <c r="E20" s="51">
        <v>0</v>
      </c>
      <c r="F20" s="60">
        <v>154370</v>
      </c>
      <c r="G20" s="60">
        <f t="shared" si="2"/>
        <v>10541370</v>
      </c>
      <c r="H20" s="36">
        <v>10541362.1</v>
      </c>
      <c r="I20" s="36">
        <v>10444581.1</v>
      </c>
      <c r="J20" s="52">
        <v>25461</v>
      </c>
      <c r="K20" s="54">
        <v>71320</v>
      </c>
    </row>
    <row r="21" spans="1:11" ht="21" customHeight="1">
      <c r="A21" s="204"/>
      <c r="B21" s="221"/>
      <c r="C21" s="50" t="s">
        <v>124</v>
      </c>
      <c r="D21" s="51">
        <v>139600</v>
      </c>
      <c r="E21" s="51">
        <v>-4000</v>
      </c>
      <c r="F21" s="60">
        <v>6000</v>
      </c>
      <c r="G21" s="60">
        <f t="shared" si="2"/>
        <v>141600</v>
      </c>
      <c r="H21" s="36">
        <v>141600</v>
      </c>
      <c r="I21" s="36">
        <v>141600</v>
      </c>
      <c r="J21" s="52"/>
      <c r="K21" s="54"/>
    </row>
    <row r="22" spans="1:11" ht="21" customHeight="1">
      <c r="A22" s="205"/>
      <c r="B22" s="222"/>
      <c r="C22" s="55" t="s">
        <v>125</v>
      </c>
      <c r="D22" s="56">
        <v>148000</v>
      </c>
      <c r="E22" s="56">
        <v>-117414</v>
      </c>
      <c r="F22" s="61">
        <v>4</v>
      </c>
      <c r="G22" s="61">
        <f t="shared" si="2"/>
        <v>30590</v>
      </c>
      <c r="H22" s="57">
        <v>30586</v>
      </c>
      <c r="I22" s="62">
        <v>30586</v>
      </c>
      <c r="J22" s="57"/>
      <c r="K22" s="59"/>
    </row>
    <row r="23" spans="1:11" ht="21" customHeight="1">
      <c r="A23" s="223" t="s">
        <v>118</v>
      </c>
      <c r="B23" s="224"/>
      <c r="C23" s="224"/>
      <c r="D23" s="7">
        <f>D24</f>
        <v>10878390</v>
      </c>
      <c r="E23" s="7">
        <f>E24+E32</f>
        <v>486080</v>
      </c>
      <c r="F23" s="23">
        <f>F24+F32</f>
        <v>2293105</v>
      </c>
      <c r="G23" s="23">
        <f t="shared" si="2"/>
        <v>13657575</v>
      </c>
      <c r="H23" s="41">
        <f>H24+H32</f>
        <v>13657562.41</v>
      </c>
      <c r="I23" s="41">
        <f>I24+I32</f>
        <v>13657562.41</v>
      </c>
      <c r="J23" s="41">
        <v>0</v>
      </c>
      <c r="K23" s="45">
        <v>0</v>
      </c>
    </row>
    <row r="24" spans="1:11" ht="21" customHeight="1">
      <c r="A24" s="203" t="s">
        <v>1</v>
      </c>
      <c r="B24" s="202" t="s">
        <v>11</v>
      </c>
      <c r="C24" s="202"/>
      <c r="D24" s="8">
        <f>SUM(D25:D29)</f>
        <v>10878390</v>
      </c>
      <c r="E24" s="8">
        <f>SUM(E25:E29)</f>
        <v>471260</v>
      </c>
      <c r="F24" s="24">
        <f>SUM(F25:F29)</f>
        <v>2293105</v>
      </c>
      <c r="G24" s="24">
        <f t="shared" si="2"/>
        <v>13642755</v>
      </c>
      <c r="H24" s="40">
        <f>H25+H26+H27+H28+H29</f>
        <v>13642745.15</v>
      </c>
      <c r="I24" s="40">
        <f>SUM(I25:I29)</f>
        <v>13642745.15</v>
      </c>
      <c r="J24" s="43"/>
      <c r="K24" s="44"/>
    </row>
    <row r="25" spans="1:11" ht="21" customHeight="1">
      <c r="A25" s="204"/>
      <c r="B25" s="220" t="s">
        <v>1</v>
      </c>
      <c r="C25" s="34" t="s">
        <v>78</v>
      </c>
      <c r="D25" s="8">
        <v>9200000</v>
      </c>
      <c r="E25" s="8">
        <v>243015</v>
      </c>
      <c r="F25" s="24">
        <v>1605035</v>
      </c>
      <c r="G25" s="24">
        <f t="shared" si="2"/>
        <v>11048050</v>
      </c>
      <c r="H25" s="43">
        <v>11048049.65</v>
      </c>
      <c r="I25" s="43">
        <v>11048049.65</v>
      </c>
      <c r="J25" s="43"/>
      <c r="K25" s="44"/>
    </row>
    <row r="26" spans="1:11" ht="21" customHeight="1">
      <c r="A26" s="204"/>
      <c r="B26" s="221"/>
      <c r="C26" s="34" t="s">
        <v>12</v>
      </c>
      <c r="D26" s="8">
        <v>1000000</v>
      </c>
      <c r="E26" s="8">
        <v>-99096</v>
      </c>
      <c r="F26" s="25"/>
      <c r="G26" s="24">
        <f t="shared" si="2"/>
        <v>900904</v>
      </c>
      <c r="H26" s="43">
        <v>900903.93</v>
      </c>
      <c r="I26" s="40">
        <v>900903.93</v>
      </c>
      <c r="J26" s="43"/>
      <c r="K26" s="44"/>
    </row>
    <row r="27" spans="1:11" ht="21" customHeight="1">
      <c r="A27" s="204"/>
      <c r="B27" s="221"/>
      <c r="C27" s="34" t="s">
        <v>13</v>
      </c>
      <c r="D27" s="8">
        <v>337000</v>
      </c>
      <c r="E27" s="8">
        <v>-31549</v>
      </c>
      <c r="F27" s="25"/>
      <c r="G27" s="24">
        <f t="shared" si="2"/>
        <v>305451</v>
      </c>
      <c r="H27" s="43">
        <v>305450.25</v>
      </c>
      <c r="I27" s="40">
        <v>305450.25</v>
      </c>
      <c r="J27" s="43"/>
      <c r="K27" s="44"/>
    </row>
    <row r="28" spans="1:11" ht="21" customHeight="1">
      <c r="A28" s="204"/>
      <c r="B28" s="221"/>
      <c r="C28" s="34" t="s">
        <v>14</v>
      </c>
      <c r="D28" s="8"/>
      <c r="E28" s="8"/>
      <c r="F28" s="25">
        <v>688070</v>
      </c>
      <c r="G28" s="24">
        <f t="shared" si="2"/>
        <v>688070</v>
      </c>
      <c r="H28" s="43">
        <v>688070</v>
      </c>
      <c r="I28" s="40">
        <v>688070</v>
      </c>
      <c r="J28" s="43"/>
      <c r="K28" s="44"/>
    </row>
    <row r="29" spans="1:11" ht="21" customHeight="1">
      <c r="A29" s="204"/>
      <c r="B29" s="221"/>
      <c r="C29" s="4" t="s">
        <v>15</v>
      </c>
      <c r="D29" s="9">
        <f>SUM(D30:D31)</f>
        <v>341390</v>
      </c>
      <c r="E29" s="9">
        <f>SUM(E30:E31)</f>
        <v>358890</v>
      </c>
      <c r="F29" s="84"/>
      <c r="G29" s="26">
        <f t="shared" si="2"/>
        <v>700280</v>
      </c>
      <c r="H29" s="47">
        <f>SUM(H30:H31)</f>
        <v>700271.32000000007</v>
      </c>
      <c r="I29" s="48">
        <f>SUM(I30:I31)</f>
        <v>700271.32000000007</v>
      </c>
      <c r="J29" s="47"/>
      <c r="K29" s="49"/>
    </row>
    <row r="30" spans="1:11" ht="21" customHeight="1">
      <c r="A30" s="204"/>
      <c r="B30" s="221"/>
      <c r="C30" s="50" t="s">
        <v>122</v>
      </c>
      <c r="D30" s="51">
        <v>341390</v>
      </c>
      <c r="E30" s="51">
        <v>179860</v>
      </c>
      <c r="F30" s="85"/>
      <c r="G30" s="60">
        <f t="shared" si="2"/>
        <v>521250</v>
      </c>
      <c r="H30" s="52">
        <v>521241.32</v>
      </c>
      <c r="I30" s="36">
        <v>521241.32</v>
      </c>
      <c r="J30" s="52"/>
      <c r="K30" s="54"/>
    </row>
    <row r="31" spans="1:11" ht="21" customHeight="1">
      <c r="A31" s="204"/>
      <c r="B31" s="222"/>
      <c r="C31" s="55" t="s">
        <v>121</v>
      </c>
      <c r="D31" s="56"/>
      <c r="E31" s="56">
        <v>179030</v>
      </c>
      <c r="F31" s="86"/>
      <c r="G31" s="61">
        <f t="shared" si="2"/>
        <v>179030</v>
      </c>
      <c r="H31" s="57">
        <v>179030</v>
      </c>
      <c r="I31" s="62">
        <v>179030</v>
      </c>
      <c r="J31" s="57"/>
      <c r="K31" s="59"/>
    </row>
    <row r="32" spans="1:11" ht="21" customHeight="1">
      <c r="A32" s="204"/>
      <c r="B32" s="202" t="s">
        <v>81</v>
      </c>
      <c r="C32" s="202"/>
      <c r="D32" s="8"/>
      <c r="E32" s="8">
        <f>E33</f>
        <v>14820</v>
      </c>
      <c r="F32" s="25">
        <f>F33</f>
        <v>0</v>
      </c>
      <c r="G32" s="24">
        <f t="shared" si="2"/>
        <v>14820</v>
      </c>
      <c r="H32" s="40">
        <v>14817.26</v>
      </c>
      <c r="I32" s="40">
        <f>I33</f>
        <v>14817.26</v>
      </c>
      <c r="J32" s="43"/>
      <c r="K32" s="44"/>
    </row>
    <row r="33" spans="1:11" ht="21" customHeight="1">
      <c r="A33" s="205"/>
      <c r="B33" s="34"/>
      <c r="C33" s="34" t="s">
        <v>82</v>
      </c>
      <c r="D33" s="8"/>
      <c r="E33" s="8">
        <v>14820</v>
      </c>
      <c r="F33" s="25"/>
      <c r="G33" s="24">
        <f t="shared" si="2"/>
        <v>14820</v>
      </c>
      <c r="H33" s="43">
        <v>14817.26</v>
      </c>
      <c r="I33" s="40">
        <v>14817.26</v>
      </c>
      <c r="J33" s="43"/>
      <c r="K33" s="44"/>
    </row>
    <row r="34" spans="1:11" ht="21" customHeight="1">
      <c r="A34" s="223" t="s">
        <v>99</v>
      </c>
      <c r="B34" s="224"/>
      <c r="C34" s="224"/>
      <c r="D34" s="7">
        <f>D35</f>
        <v>815800</v>
      </c>
      <c r="E34" s="7">
        <f>E35</f>
        <v>0</v>
      </c>
      <c r="F34" s="23">
        <f>F35+F40</f>
        <v>80713</v>
      </c>
      <c r="G34" s="23">
        <f t="shared" si="2"/>
        <v>896513</v>
      </c>
      <c r="H34" s="41">
        <f>H35</f>
        <v>896506.17</v>
      </c>
      <c r="I34" s="41">
        <f>I35</f>
        <v>896506.17</v>
      </c>
      <c r="J34" s="42">
        <v>0</v>
      </c>
      <c r="K34" s="46">
        <v>0</v>
      </c>
    </row>
    <row r="35" spans="1:11" ht="21" customHeight="1">
      <c r="A35" s="232" t="s">
        <v>1</v>
      </c>
      <c r="B35" s="202" t="s">
        <v>197</v>
      </c>
      <c r="C35" s="202"/>
      <c r="D35" s="8">
        <f>D36+D40</f>
        <v>815800</v>
      </c>
      <c r="E35" s="8">
        <f t="shared" ref="E35:F35" si="8">SUM(E37:E39)</f>
        <v>0</v>
      </c>
      <c r="F35" s="8">
        <f t="shared" si="8"/>
        <v>136300</v>
      </c>
      <c r="G35" s="24">
        <f t="shared" si="2"/>
        <v>952100</v>
      </c>
      <c r="H35" s="40">
        <f>H36+H40</f>
        <v>896506.17</v>
      </c>
      <c r="I35" s="40">
        <f>I36+I40</f>
        <v>896506.17</v>
      </c>
      <c r="J35" s="43"/>
      <c r="K35" s="44"/>
    </row>
    <row r="36" spans="1:11" ht="21" customHeight="1">
      <c r="A36" s="232"/>
      <c r="B36" s="233" t="s">
        <v>1</v>
      </c>
      <c r="C36" s="4" t="s">
        <v>103</v>
      </c>
      <c r="D36" s="9">
        <f>SUM(D37:D39)</f>
        <v>400000</v>
      </c>
      <c r="E36" s="9">
        <f t="shared" ref="E36:F36" si="9">SUM(E37:E39)</f>
        <v>0</v>
      </c>
      <c r="F36" s="9">
        <f t="shared" si="9"/>
        <v>136300</v>
      </c>
      <c r="G36" s="26">
        <f t="shared" si="2"/>
        <v>536300</v>
      </c>
      <c r="H36" s="47">
        <f t="shared" ref="H36:I36" si="10">SUM(H37:H39)</f>
        <v>536296</v>
      </c>
      <c r="I36" s="47">
        <f t="shared" si="10"/>
        <v>536296</v>
      </c>
      <c r="J36" s="47"/>
      <c r="K36" s="49"/>
    </row>
    <row r="37" spans="1:11" ht="21" customHeight="1">
      <c r="A37" s="232"/>
      <c r="B37" s="234"/>
      <c r="C37" s="50" t="s">
        <v>104</v>
      </c>
      <c r="D37" s="51">
        <v>250000</v>
      </c>
      <c r="E37" s="51">
        <v>0</v>
      </c>
      <c r="F37" s="60">
        <v>89630</v>
      </c>
      <c r="G37" s="60">
        <f t="shared" si="2"/>
        <v>339630</v>
      </c>
      <c r="H37" s="36">
        <v>339630</v>
      </c>
      <c r="I37" s="36">
        <v>339630</v>
      </c>
      <c r="J37" s="52"/>
      <c r="K37" s="54"/>
    </row>
    <row r="38" spans="1:11" ht="21" customHeight="1">
      <c r="A38" s="232"/>
      <c r="B38" s="234"/>
      <c r="C38" s="50" t="s">
        <v>105</v>
      </c>
      <c r="D38" s="51">
        <v>100000</v>
      </c>
      <c r="E38" s="51"/>
      <c r="F38" s="60">
        <v>28080</v>
      </c>
      <c r="G38" s="60">
        <f t="shared" si="2"/>
        <v>128080</v>
      </c>
      <c r="H38" s="36">
        <v>128077</v>
      </c>
      <c r="I38" s="36">
        <v>128077</v>
      </c>
      <c r="J38" s="52"/>
      <c r="K38" s="54"/>
    </row>
    <row r="39" spans="1:11" ht="21" customHeight="1">
      <c r="A39" s="232"/>
      <c r="B39" s="234"/>
      <c r="C39" s="55" t="s">
        <v>106</v>
      </c>
      <c r="D39" s="56">
        <v>50000</v>
      </c>
      <c r="E39" s="56">
        <v>0</v>
      </c>
      <c r="F39" s="61">
        <v>18590</v>
      </c>
      <c r="G39" s="61">
        <f t="shared" si="2"/>
        <v>68590</v>
      </c>
      <c r="H39" s="62">
        <v>68589</v>
      </c>
      <c r="I39" s="62">
        <v>68589</v>
      </c>
      <c r="J39" s="57"/>
      <c r="K39" s="59"/>
    </row>
    <row r="40" spans="1:11" ht="21" customHeight="1">
      <c r="A40" s="232"/>
      <c r="B40" s="234"/>
      <c r="C40" s="38" t="s">
        <v>107</v>
      </c>
      <c r="D40" s="9">
        <f>SUM(D41:D43)</f>
        <v>415800</v>
      </c>
      <c r="E40" s="9">
        <f t="shared" ref="E40" si="11">SUM(E41:E43)</f>
        <v>0</v>
      </c>
      <c r="F40" s="9">
        <f>SUM(F41:F43)</f>
        <v>-55587</v>
      </c>
      <c r="G40" s="26">
        <f t="shared" si="2"/>
        <v>360213</v>
      </c>
      <c r="H40" s="47">
        <f>SUM(H41:H43)</f>
        <v>360210.17000000004</v>
      </c>
      <c r="I40" s="47">
        <f>SUM(I41:I43)</f>
        <v>360210.17000000004</v>
      </c>
      <c r="J40" s="47"/>
      <c r="K40" s="49"/>
    </row>
    <row r="41" spans="1:11" ht="21" customHeight="1">
      <c r="A41" s="232"/>
      <c r="B41" s="234"/>
      <c r="C41" s="50" t="s">
        <v>108</v>
      </c>
      <c r="D41" s="51">
        <v>390800</v>
      </c>
      <c r="E41" s="51">
        <v>0</v>
      </c>
      <c r="F41" s="60">
        <v>-215454</v>
      </c>
      <c r="G41" s="60">
        <f t="shared" si="2"/>
        <v>175346</v>
      </c>
      <c r="H41" s="36">
        <v>175345.67</v>
      </c>
      <c r="I41" s="36">
        <v>175345.67</v>
      </c>
      <c r="J41" s="52"/>
      <c r="K41" s="54"/>
    </row>
    <row r="42" spans="1:11" ht="21" customHeight="1">
      <c r="A42" s="232"/>
      <c r="B42" s="234"/>
      <c r="C42" s="50" t="s">
        <v>109</v>
      </c>
      <c r="D42" s="51">
        <v>20000</v>
      </c>
      <c r="E42" s="51"/>
      <c r="F42" s="60">
        <v>164567</v>
      </c>
      <c r="G42" s="60">
        <f t="shared" si="2"/>
        <v>184567</v>
      </c>
      <c r="H42" s="36">
        <v>184564.5</v>
      </c>
      <c r="I42" s="36">
        <v>184564.5</v>
      </c>
      <c r="J42" s="52"/>
      <c r="K42" s="54"/>
    </row>
    <row r="43" spans="1:11" ht="21" customHeight="1">
      <c r="A43" s="232"/>
      <c r="B43" s="234"/>
      <c r="C43" s="39" t="s">
        <v>115</v>
      </c>
      <c r="D43" s="56">
        <v>5000</v>
      </c>
      <c r="E43" s="56"/>
      <c r="F43" s="61">
        <v>-4700</v>
      </c>
      <c r="G43" s="61">
        <f t="shared" si="2"/>
        <v>300</v>
      </c>
      <c r="H43" s="57">
        <v>300</v>
      </c>
      <c r="I43" s="62">
        <v>300</v>
      </c>
      <c r="J43" s="57"/>
      <c r="K43" s="59"/>
    </row>
    <row r="44" spans="1:11" ht="21" customHeight="1">
      <c r="A44" s="229" t="s">
        <v>198</v>
      </c>
      <c r="B44" s="230"/>
      <c r="C44" s="231"/>
      <c r="D44" s="10">
        <f t="shared" ref="D44:H44" si="12">D45</f>
        <v>0</v>
      </c>
      <c r="E44" s="10">
        <f t="shared" si="12"/>
        <v>1000200</v>
      </c>
      <c r="F44" s="27">
        <f t="shared" si="12"/>
        <v>0</v>
      </c>
      <c r="G44" s="23">
        <f t="shared" si="2"/>
        <v>1000200</v>
      </c>
      <c r="H44" s="41">
        <f t="shared" si="12"/>
        <v>1000200</v>
      </c>
      <c r="I44" s="41">
        <f>I45</f>
        <v>1000200</v>
      </c>
      <c r="J44" s="42">
        <v>0</v>
      </c>
      <c r="K44" s="45">
        <v>0</v>
      </c>
    </row>
    <row r="45" spans="1:11" ht="21" customHeight="1">
      <c r="A45" s="5"/>
      <c r="B45" s="236" t="s">
        <v>48</v>
      </c>
      <c r="C45" s="237"/>
      <c r="D45" s="11">
        <f>SUM(D46:D47)</f>
        <v>0</v>
      </c>
      <c r="E45" s="11">
        <f>SUM(E46:E47)</f>
        <v>1000200</v>
      </c>
      <c r="F45" s="26">
        <f>SUM(F46:F47)</f>
        <v>0</v>
      </c>
      <c r="G45" s="24">
        <f t="shared" si="2"/>
        <v>1000200</v>
      </c>
      <c r="H45" s="40">
        <f>SUM(H46:H47)</f>
        <v>1000200</v>
      </c>
      <c r="I45" s="40">
        <f>SUM(I46:I47)</f>
        <v>1000200</v>
      </c>
      <c r="J45" s="43"/>
      <c r="K45" s="44"/>
    </row>
    <row r="46" spans="1:11" ht="21" customHeight="1">
      <c r="A46" s="6"/>
      <c r="B46" s="220"/>
      <c r="C46" s="4" t="s">
        <v>47</v>
      </c>
      <c r="D46" s="9">
        <v>0</v>
      </c>
      <c r="E46" s="9"/>
      <c r="F46" s="26"/>
      <c r="G46" s="24">
        <f t="shared" si="2"/>
        <v>0</v>
      </c>
      <c r="H46" s="40"/>
      <c r="I46" s="40"/>
      <c r="J46" s="43"/>
      <c r="K46" s="44"/>
    </row>
    <row r="47" spans="1:11" ht="21" customHeight="1">
      <c r="A47" s="6"/>
      <c r="B47" s="221"/>
      <c r="C47" s="4" t="s">
        <v>49</v>
      </c>
      <c r="D47" s="9">
        <v>0</v>
      </c>
      <c r="E47" s="9">
        <v>1000200</v>
      </c>
      <c r="F47" s="26"/>
      <c r="G47" s="24">
        <f t="shared" si="2"/>
        <v>1000200</v>
      </c>
      <c r="H47" s="40">
        <v>1000200</v>
      </c>
      <c r="I47" s="40">
        <v>1000200</v>
      </c>
      <c r="J47" s="43"/>
      <c r="K47" s="44"/>
    </row>
    <row r="48" spans="1:11" ht="21" customHeight="1">
      <c r="A48" s="223" t="s">
        <v>56</v>
      </c>
      <c r="B48" s="224"/>
      <c r="C48" s="224"/>
      <c r="D48" s="7">
        <f>D49</f>
        <v>10361810</v>
      </c>
      <c r="E48" s="7">
        <f>E49</f>
        <v>-1344688</v>
      </c>
      <c r="F48" s="23">
        <f>F54+F49+F51</f>
        <v>2810070</v>
      </c>
      <c r="G48" s="23">
        <f>SUM(D48:F48)</f>
        <v>11827192</v>
      </c>
      <c r="H48" s="42">
        <f>H49</f>
        <v>11827190.84</v>
      </c>
      <c r="I48" s="42">
        <f>I49</f>
        <v>11827190.84</v>
      </c>
      <c r="J48" s="42">
        <v>0</v>
      </c>
      <c r="K48" s="45">
        <v>0</v>
      </c>
    </row>
    <row r="49" spans="1:11" ht="21" customHeight="1">
      <c r="A49" s="203" t="s">
        <v>1</v>
      </c>
      <c r="B49" s="202" t="s">
        <v>100</v>
      </c>
      <c r="C49" s="202"/>
      <c r="D49" s="8">
        <f>D50+D51+D54</f>
        <v>10361810</v>
      </c>
      <c r="E49" s="8">
        <f>E50+E51+E54</f>
        <v>-1344688</v>
      </c>
      <c r="F49" s="24">
        <f>SUM(F50:F50)</f>
        <v>175300</v>
      </c>
      <c r="G49" s="24">
        <f>SUM(D49:F49)</f>
        <v>9192422</v>
      </c>
      <c r="H49" s="40">
        <f>H50+H51+H54</f>
        <v>11827190.84</v>
      </c>
      <c r="I49" s="40">
        <f>I50+I51+I54</f>
        <v>11827190.84</v>
      </c>
      <c r="J49" s="43"/>
      <c r="K49" s="44"/>
    </row>
    <row r="50" spans="1:11" ht="21" customHeight="1">
      <c r="A50" s="204"/>
      <c r="B50" s="233" t="s">
        <v>1</v>
      </c>
      <c r="C50" s="34" t="s">
        <v>79</v>
      </c>
      <c r="D50" s="8">
        <v>150000</v>
      </c>
      <c r="E50" s="8">
        <v>0</v>
      </c>
      <c r="F50" s="24">
        <v>175300</v>
      </c>
      <c r="G50" s="24">
        <f t="shared" si="2"/>
        <v>325300</v>
      </c>
      <c r="H50" s="40">
        <v>325300</v>
      </c>
      <c r="I50" s="40">
        <v>325300</v>
      </c>
      <c r="J50" s="43"/>
      <c r="K50" s="44"/>
    </row>
    <row r="51" spans="1:11" ht="21" customHeight="1">
      <c r="A51" s="204"/>
      <c r="B51" s="234"/>
      <c r="C51" s="38" t="s">
        <v>101</v>
      </c>
      <c r="D51" s="9">
        <f>SUM(D52:D53)</f>
        <v>1752500</v>
      </c>
      <c r="E51" s="9">
        <f t="shared" ref="E51:F51" si="13">SUM(E52:E53)</f>
        <v>0</v>
      </c>
      <c r="F51" s="9">
        <f t="shared" si="13"/>
        <v>2634770</v>
      </c>
      <c r="G51" s="26">
        <f t="shared" si="2"/>
        <v>4387270</v>
      </c>
      <c r="H51" s="47">
        <v>4387269</v>
      </c>
      <c r="I51" s="47">
        <f t="shared" ref="I51" si="14">SUM(I52:I53)</f>
        <v>4387269</v>
      </c>
      <c r="J51" s="47"/>
      <c r="K51" s="49"/>
    </row>
    <row r="52" spans="1:11" ht="21" customHeight="1">
      <c r="A52" s="204"/>
      <c r="B52" s="234"/>
      <c r="C52" s="14" t="s">
        <v>110</v>
      </c>
      <c r="D52" s="51">
        <v>1200000</v>
      </c>
      <c r="E52" s="51"/>
      <c r="F52" s="60">
        <v>1230900</v>
      </c>
      <c r="G52" s="60">
        <f t="shared" si="2"/>
        <v>2430900</v>
      </c>
      <c r="H52" s="52">
        <v>2430900</v>
      </c>
      <c r="I52" s="52">
        <v>2430900</v>
      </c>
      <c r="J52" s="52"/>
      <c r="K52" s="54"/>
    </row>
    <row r="53" spans="1:11" ht="21" customHeight="1">
      <c r="A53" s="204"/>
      <c r="B53" s="234"/>
      <c r="C53" s="39" t="s">
        <v>111</v>
      </c>
      <c r="D53" s="56">
        <v>552500</v>
      </c>
      <c r="E53" s="56"/>
      <c r="F53" s="61">
        <v>1403870</v>
      </c>
      <c r="G53" s="61">
        <f t="shared" si="2"/>
        <v>1956370</v>
      </c>
      <c r="H53" s="57">
        <v>1956369</v>
      </c>
      <c r="I53" s="57">
        <v>1956369</v>
      </c>
      <c r="J53" s="57"/>
      <c r="K53" s="59"/>
    </row>
    <row r="54" spans="1:11" ht="21" customHeight="1">
      <c r="A54" s="204"/>
      <c r="B54" s="234"/>
      <c r="C54" s="38" t="s">
        <v>102</v>
      </c>
      <c r="D54" s="9">
        <f>D55+D56</f>
        <v>8459310</v>
      </c>
      <c r="E54" s="9">
        <f>SUM(E55:E57)</f>
        <v>-1344688</v>
      </c>
      <c r="F54" s="26">
        <f>SUM(F55:F57)</f>
        <v>0</v>
      </c>
      <c r="G54" s="26">
        <f t="shared" si="2"/>
        <v>7114622</v>
      </c>
      <c r="H54" s="47">
        <f>SUM(H55:H57)</f>
        <v>7114621.8399999999</v>
      </c>
      <c r="I54" s="47">
        <f>SUM(I55:I57)</f>
        <v>7114621.8399999999</v>
      </c>
      <c r="J54" s="47"/>
      <c r="K54" s="49"/>
    </row>
    <row r="55" spans="1:11" ht="21" customHeight="1">
      <c r="A55" s="204"/>
      <c r="B55" s="234"/>
      <c r="C55" s="50" t="s">
        <v>112</v>
      </c>
      <c r="D55" s="51">
        <v>7000000</v>
      </c>
      <c r="E55" s="51">
        <v>-1926699</v>
      </c>
      <c r="F55" s="63"/>
      <c r="G55" s="60">
        <f t="shared" si="2"/>
        <v>5073301</v>
      </c>
      <c r="H55" s="36">
        <v>5073300.84</v>
      </c>
      <c r="I55" s="36">
        <v>5073300.84</v>
      </c>
      <c r="J55" s="52"/>
      <c r="K55" s="54"/>
    </row>
    <row r="56" spans="1:11" ht="21" customHeight="1">
      <c r="A56" s="204"/>
      <c r="B56" s="234"/>
      <c r="C56" s="50" t="s">
        <v>113</v>
      </c>
      <c r="D56" s="51">
        <v>1459310</v>
      </c>
      <c r="E56" s="51">
        <v>514811</v>
      </c>
      <c r="F56" s="63"/>
      <c r="G56" s="60">
        <f t="shared" si="2"/>
        <v>1974121</v>
      </c>
      <c r="H56" s="36">
        <v>1974121</v>
      </c>
      <c r="I56" s="36">
        <v>1974121</v>
      </c>
      <c r="J56" s="52"/>
      <c r="K56" s="54"/>
    </row>
    <row r="57" spans="1:11" ht="21" customHeight="1">
      <c r="A57" s="205"/>
      <c r="B57" s="235"/>
      <c r="C57" s="55" t="s">
        <v>120</v>
      </c>
      <c r="D57" s="56"/>
      <c r="E57" s="56">
        <v>67200</v>
      </c>
      <c r="F57" s="64"/>
      <c r="G57" s="61">
        <f t="shared" si="2"/>
        <v>67200</v>
      </c>
      <c r="H57" s="62">
        <v>67200</v>
      </c>
      <c r="I57" s="62">
        <v>67200</v>
      </c>
      <c r="J57" s="57"/>
      <c r="K57" s="59"/>
    </row>
    <row r="58" spans="1:11" ht="21.75" customHeight="1">
      <c r="A58" s="225" t="s">
        <v>17</v>
      </c>
      <c r="B58" s="226"/>
      <c r="C58" s="226"/>
      <c r="D58" s="12">
        <f>D5+D23+D34+D48+D44</f>
        <v>74130000</v>
      </c>
      <c r="E58" s="12">
        <f>E5+E23+E34+E48+E44</f>
        <v>2163412</v>
      </c>
      <c r="F58" s="12">
        <f>F5+F23+F34+F48+F44</f>
        <v>3856628</v>
      </c>
      <c r="G58" s="28">
        <f>SUM(D58:F58)</f>
        <v>80150040</v>
      </c>
      <c r="H58" s="89">
        <f>H5+H23+H34+H44+H48</f>
        <v>80149975.450000003</v>
      </c>
      <c r="I58" s="67">
        <f>I5+I23+I34+I48+I44</f>
        <v>79835866.450000003</v>
      </c>
      <c r="J58" s="67">
        <f>J5+J23+J34+J48+J44</f>
        <v>99679</v>
      </c>
      <c r="K58" s="68">
        <f>K5+K23+K34+K48+K44</f>
        <v>214430</v>
      </c>
    </row>
  </sheetData>
  <mergeCells count="32">
    <mergeCell ref="A58:C58"/>
    <mergeCell ref="F3:F4"/>
    <mergeCell ref="A48:C48"/>
    <mergeCell ref="B32:C32"/>
    <mergeCell ref="A34:C34"/>
    <mergeCell ref="A44:C44"/>
    <mergeCell ref="B49:C49"/>
    <mergeCell ref="B7:B22"/>
    <mergeCell ref="A6:A22"/>
    <mergeCell ref="A35:A43"/>
    <mergeCell ref="B35:C35"/>
    <mergeCell ref="A49:A57"/>
    <mergeCell ref="B50:B57"/>
    <mergeCell ref="B36:B43"/>
    <mergeCell ref="B45:C45"/>
    <mergeCell ref="B46:B47"/>
    <mergeCell ref="B24:C24"/>
    <mergeCell ref="A24:A33"/>
    <mergeCell ref="A1:K1"/>
    <mergeCell ref="A2:K2"/>
    <mergeCell ref="A3:C3"/>
    <mergeCell ref="D3:D4"/>
    <mergeCell ref="E3:E4"/>
    <mergeCell ref="H3:H4"/>
    <mergeCell ref="I3:I4"/>
    <mergeCell ref="J3:J4"/>
    <mergeCell ref="K3:K4"/>
    <mergeCell ref="G3:G4"/>
    <mergeCell ref="B25:B31"/>
    <mergeCell ref="A5:C5"/>
    <mergeCell ref="B6:C6"/>
    <mergeCell ref="A23:C23"/>
  </mergeCells>
  <phoneticPr fontId="3" type="noConversion"/>
  <printOptions horizontalCentered="1"/>
  <pageMargins left="0.51181102362204722" right="0.39370078740157483" top="0.39370078740157483" bottom="0.27559055118110237" header="0" footer="0"/>
  <pageSetup paperSize="9" pageOrder="overThenDown" orientation="landscape" useFirstPageNumber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abSelected="1" zoomScaleNormal="100" workbookViewId="0">
      <pane xSplit="4" ySplit="4" topLeftCell="E161" activePane="bottomRight" state="frozen"/>
      <selection pane="topRight" activeCell="G1" sqref="G1"/>
      <selection pane="bottomLeft" activeCell="A5" sqref="A5"/>
      <selection pane="bottomRight" activeCell="L168" sqref="L168"/>
    </sheetView>
  </sheetViews>
  <sheetFormatPr defaultColWidth="9.140625" defaultRowHeight="13.5" customHeight="1"/>
  <cols>
    <col min="1" max="2" width="3.28515625" style="15" customWidth="1"/>
    <col min="3" max="3" width="16.42578125" style="16" customWidth="1"/>
    <col min="4" max="4" width="17.140625" style="16" customWidth="1"/>
    <col min="5" max="5" width="19.28515625" style="18" customWidth="1"/>
    <col min="6" max="6" width="12" style="17" customWidth="1"/>
    <col min="7" max="8" width="10.85546875" style="17" customWidth="1"/>
    <col min="9" max="9" width="12" style="17" customWidth="1"/>
    <col min="10" max="10" width="15.42578125" style="37" customWidth="1"/>
    <col min="11" max="11" width="12.5703125" style="35" customWidth="1"/>
    <col min="12" max="12" width="13.5703125" style="35" customWidth="1"/>
    <col min="13" max="16384" width="9.140625" style="1"/>
  </cols>
  <sheetData>
    <row r="1" spans="1:12" ht="38.25" customHeight="1">
      <c r="A1" s="206" t="s">
        <v>133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20.100000000000001" customHeight="1">
      <c r="A2" s="207" t="s">
        <v>134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6.7" customHeight="1">
      <c r="A3" s="265" t="s">
        <v>4</v>
      </c>
      <c r="B3" s="266"/>
      <c r="C3" s="266"/>
      <c r="D3" s="267" t="s">
        <v>135</v>
      </c>
      <c r="E3" s="249" t="s">
        <v>136</v>
      </c>
      <c r="F3" s="249" t="s">
        <v>192</v>
      </c>
      <c r="G3" s="249" t="s">
        <v>193</v>
      </c>
      <c r="H3" s="249" t="s">
        <v>194</v>
      </c>
      <c r="I3" s="249" t="s">
        <v>195</v>
      </c>
      <c r="J3" s="269" t="s">
        <v>44</v>
      </c>
      <c r="K3" s="271" t="s">
        <v>34</v>
      </c>
      <c r="L3" s="273" t="s">
        <v>33</v>
      </c>
    </row>
    <row r="4" spans="1:12" ht="16.7" customHeight="1">
      <c r="A4" s="90" t="s">
        <v>5</v>
      </c>
      <c r="B4" s="91" t="s">
        <v>6</v>
      </c>
      <c r="C4" s="92" t="s">
        <v>7</v>
      </c>
      <c r="D4" s="268"/>
      <c r="E4" s="250"/>
      <c r="F4" s="250"/>
      <c r="G4" s="250"/>
      <c r="H4" s="250"/>
      <c r="I4" s="250"/>
      <c r="J4" s="270"/>
      <c r="K4" s="272"/>
      <c r="L4" s="274"/>
    </row>
    <row r="5" spans="1:12" ht="21" customHeight="1">
      <c r="A5" s="260" t="s">
        <v>18</v>
      </c>
      <c r="B5" s="261"/>
      <c r="C5" s="261"/>
      <c r="D5" s="93"/>
      <c r="E5" s="94"/>
      <c r="F5" s="95">
        <f>F6</f>
        <v>42612388</v>
      </c>
      <c r="G5" s="95">
        <f t="shared" ref="G5:I5" si="0">G6</f>
        <v>-572800</v>
      </c>
      <c r="H5" s="95">
        <f t="shared" si="0"/>
        <v>764632</v>
      </c>
      <c r="I5" s="95">
        <f t="shared" si="0"/>
        <v>42804220</v>
      </c>
      <c r="J5" s="96">
        <f>J6</f>
        <v>41106701.490000002</v>
      </c>
      <c r="K5" s="97">
        <f>K6</f>
        <v>0</v>
      </c>
      <c r="L5" s="98">
        <f>I5-J5-K5</f>
        <v>1697518.5099999979</v>
      </c>
    </row>
    <row r="6" spans="1:12" ht="21" customHeight="1">
      <c r="A6" s="262" t="s">
        <v>1</v>
      </c>
      <c r="B6" s="263" t="s">
        <v>19</v>
      </c>
      <c r="C6" s="263"/>
      <c r="D6" s="99"/>
      <c r="E6" s="100"/>
      <c r="F6" s="101">
        <f>F7+F10+F13</f>
        <v>42612388</v>
      </c>
      <c r="G6" s="101">
        <f t="shared" ref="G6:I6" si="1">G7+G10+G13</f>
        <v>-572800</v>
      </c>
      <c r="H6" s="101">
        <f>H7+H10+H13</f>
        <v>764632</v>
      </c>
      <c r="I6" s="101">
        <f t="shared" si="1"/>
        <v>42804220</v>
      </c>
      <c r="J6" s="102">
        <f>J7+J10+J13</f>
        <v>41106701.490000002</v>
      </c>
      <c r="K6" s="103">
        <f>K7+K10+K14</f>
        <v>0</v>
      </c>
      <c r="L6" s="104">
        <f t="shared" ref="L6:L68" si="2">I6-J6-K6</f>
        <v>1697518.5099999979</v>
      </c>
    </row>
    <row r="7" spans="1:12" ht="21" customHeight="1">
      <c r="A7" s="262"/>
      <c r="B7" s="264" t="s">
        <v>1</v>
      </c>
      <c r="C7" s="105" t="s">
        <v>20</v>
      </c>
      <c r="D7" s="106" t="s">
        <v>137</v>
      </c>
      <c r="E7" s="107"/>
      <c r="F7" s="108">
        <f>SUM(F8:F9)</f>
        <v>27105296</v>
      </c>
      <c r="G7" s="108">
        <f t="shared" ref="G7:H7" si="3">SUM(G8:G9)</f>
        <v>0</v>
      </c>
      <c r="H7" s="108">
        <f t="shared" si="3"/>
        <v>314624</v>
      </c>
      <c r="I7" s="108">
        <f>SUM(F7:H7)</f>
        <v>27419920</v>
      </c>
      <c r="J7" s="102">
        <f>SUM(J8:J9)</f>
        <v>26166820.899999999</v>
      </c>
      <c r="K7" s="102">
        <f>SUM(K8:K9)</f>
        <v>0</v>
      </c>
      <c r="L7" s="104">
        <f t="shared" si="2"/>
        <v>1253099.1000000015</v>
      </c>
    </row>
    <row r="8" spans="1:12" ht="21" customHeight="1">
      <c r="A8" s="262"/>
      <c r="B8" s="264"/>
      <c r="C8" s="109"/>
      <c r="D8" s="110"/>
      <c r="E8" s="111" t="s">
        <v>199</v>
      </c>
      <c r="F8" s="112">
        <v>27105296</v>
      </c>
      <c r="G8" s="112"/>
      <c r="H8" s="112"/>
      <c r="I8" s="113">
        <f t="shared" ref="I8:I71" si="4">SUM(F8:H8)</f>
        <v>27105296</v>
      </c>
      <c r="J8" s="114">
        <v>26037465.899999999</v>
      </c>
      <c r="K8" s="115"/>
      <c r="L8" s="116">
        <f t="shared" si="2"/>
        <v>1067830.1000000015</v>
      </c>
    </row>
    <row r="9" spans="1:12" ht="21" customHeight="1">
      <c r="A9" s="262"/>
      <c r="B9" s="264"/>
      <c r="C9" s="117" t="s">
        <v>1</v>
      </c>
      <c r="D9" s="117"/>
      <c r="E9" s="118" t="s">
        <v>200</v>
      </c>
      <c r="F9" s="119"/>
      <c r="G9" s="119"/>
      <c r="H9" s="119">
        <v>314624</v>
      </c>
      <c r="I9" s="120">
        <f t="shared" si="4"/>
        <v>314624</v>
      </c>
      <c r="J9" s="121">
        <v>129355</v>
      </c>
      <c r="K9" s="122"/>
      <c r="L9" s="123">
        <f>I9-J9-K9</f>
        <v>185269</v>
      </c>
    </row>
    <row r="10" spans="1:12" ht="21" customHeight="1">
      <c r="A10" s="262"/>
      <c r="B10" s="264"/>
      <c r="C10" s="105" t="s">
        <v>52</v>
      </c>
      <c r="D10" s="106" t="s">
        <v>138</v>
      </c>
      <c r="E10" s="107"/>
      <c r="F10" s="108">
        <f>SUM(F11:F12)</f>
        <v>2541792</v>
      </c>
      <c r="G10" s="108">
        <f t="shared" ref="G10:H10" si="5">SUM(G11:G12)</f>
        <v>0</v>
      </c>
      <c r="H10" s="108">
        <f t="shared" si="5"/>
        <v>450008</v>
      </c>
      <c r="I10" s="108">
        <f t="shared" si="4"/>
        <v>2991800</v>
      </c>
      <c r="J10" s="102">
        <f>SUM(J11:J12)</f>
        <v>2809272.1</v>
      </c>
      <c r="K10" s="102">
        <f>SUM(K11:K12)</f>
        <v>0</v>
      </c>
      <c r="L10" s="104">
        <f t="shared" si="2"/>
        <v>182527.89999999991</v>
      </c>
    </row>
    <row r="11" spans="1:12" ht="21" customHeight="1">
      <c r="A11" s="262"/>
      <c r="B11" s="264"/>
      <c r="C11" s="109"/>
      <c r="D11" s="109"/>
      <c r="E11" s="111" t="s">
        <v>201</v>
      </c>
      <c r="F11" s="112">
        <v>2541792</v>
      </c>
      <c r="G11" s="112"/>
      <c r="H11" s="112"/>
      <c r="I11" s="113">
        <f t="shared" si="4"/>
        <v>2541792</v>
      </c>
      <c r="J11" s="114">
        <v>2447508.1</v>
      </c>
      <c r="K11" s="115"/>
      <c r="L11" s="116">
        <f t="shared" si="2"/>
        <v>94283.899999999907</v>
      </c>
    </row>
    <row r="12" spans="1:12" ht="21" customHeight="1">
      <c r="A12" s="262"/>
      <c r="B12" s="264"/>
      <c r="C12" s="117" t="s">
        <v>1</v>
      </c>
      <c r="D12" s="117"/>
      <c r="E12" s="118" t="s">
        <v>202</v>
      </c>
      <c r="F12" s="119"/>
      <c r="G12" s="119"/>
      <c r="H12" s="119">
        <v>450008</v>
      </c>
      <c r="I12" s="120">
        <f t="shared" si="4"/>
        <v>450008</v>
      </c>
      <c r="J12" s="121">
        <v>361764</v>
      </c>
      <c r="K12" s="122"/>
      <c r="L12" s="123">
        <f t="shared" si="2"/>
        <v>88244</v>
      </c>
    </row>
    <row r="13" spans="1:12" ht="21" customHeight="1">
      <c r="A13" s="262"/>
      <c r="B13" s="264"/>
      <c r="C13" s="124" t="s">
        <v>53</v>
      </c>
      <c r="D13" s="106"/>
      <c r="E13" s="125"/>
      <c r="F13" s="108">
        <f>F14+F19+F20</f>
        <v>12965300</v>
      </c>
      <c r="G13" s="108">
        <f>G14+G19+G20</f>
        <v>-572800</v>
      </c>
      <c r="H13" s="108"/>
      <c r="I13" s="108">
        <f>I14+I19+I20</f>
        <v>12392500</v>
      </c>
      <c r="J13" s="126">
        <f>J14+J19+J20</f>
        <v>12130608.49</v>
      </c>
      <c r="K13" s="127"/>
      <c r="L13" s="128">
        <f>I13-J13</f>
        <v>261891.50999999978</v>
      </c>
    </row>
    <row r="14" spans="1:12" ht="21" customHeight="1">
      <c r="A14" s="262"/>
      <c r="B14" s="264"/>
      <c r="C14" s="129"/>
      <c r="D14" s="130" t="s">
        <v>139</v>
      </c>
      <c r="E14" s="131"/>
      <c r="F14" s="132">
        <f>SUM(F15:F18)</f>
        <v>12385300</v>
      </c>
      <c r="G14" s="132">
        <f>SUM(G15:G18)</f>
        <v>-572800</v>
      </c>
      <c r="H14" s="132"/>
      <c r="I14" s="113">
        <f t="shared" si="4"/>
        <v>11812500</v>
      </c>
      <c r="J14" s="114">
        <f>SUM(J15:J18)</f>
        <v>11597192.49</v>
      </c>
      <c r="K14" s="114"/>
      <c r="L14" s="116">
        <f>I14-J14-K14</f>
        <v>215307.50999999978</v>
      </c>
    </row>
    <row r="15" spans="1:12" ht="27" customHeight="1">
      <c r="A15" s="262"/>
      <c r="B15" s="264"/>
      <c r="C15" s="133"/>
      <c r="D15" s="133"/>
      <c r="E15" s="134" t="s">
        <v>203</v>
      </c>
      <c r="F15" s="135">
        <v>10048800</v>
      </c>
      <c r="G15" s="135">
        <v>-500800</v>
      </c>
      <c r="H15" s="135"/>
      <c r="I15" s="136">
        <f t="shared" si="4"/>
        <v>9548000</v>
      </c>
      <c r="J15" s="137">
        <v>9390396</v>
      </c>
      <c r="K15" s="138"/>
      <c r="L15" s="139">
        <f t="shared" si="2"/>
        <v>157604</v>
      </c>
    </row>
    <row r="16" spans="1:12" ht="21" customHeight="1">
      <c r="A16" s="262"/>
      <c r="B16" s="264"/>
      <c r="C16" s="133" t="s">
        <v>1</v>
      </c>
      <c r="D16" s="133"/>
      <c r="E16" s="134" t="s">
        <v>204</v>
      </c>
      <c r="F16" s="135">
        <v>148500</v>
      </c>
      <c r="G16" s="135">
        <v>-72000</v>
      </c>
      <c r="H16" s="135"/>
      <c r="I16" s="136">
        <f t="shared" si="4"/>
        <v>76500</v>
      </c>
      <c r="J16" s="137">
        <v>57500</v>
      </c>
      <c r="K16" s="138"/>
      <c r="L16" s="139">
        <f t="shared" si="2"/>
        <v>19000</v>
      </c>
    </row>
    <row r="17" spans="1:13" ht="21" customHeight="1">
      <c r="A17" s="262"/>
      <c r="B17" s="264"/>
      <c r="C17" s="133" t="s">
        <v>1</v>
      </c>
      <c r="D17" s="133"/>
      <c r="E17" s="134" t="s">
        <v>205</v>
      </c>
      <c r="F17" s="135">
        <v>888000</v>
      </c>
      <c r="G17" s="135"/>
      <c r="H17" s="135"/>
      <c r="I17" s="136">
        <f t="shared" si="4"/>
        <v>888000</v>
      </c>
      <c r="J17" s="137">
        <v>857072.49</v>
      </c>
      <c r="K17" s="138"/>
      <c r="L17" s="139">
        <f t="shared" si="2"/>
        <v>30927.510000000009</v>
      </c>
    </row>
    <row r="18" spans="1:13" ht="21" customHeight="1">
      <c r="A18" s="262"/>
      <c r="B18" s="264"/>
      <c r="C18" s="133" t="s">
        <v>1</v>
      </c>
      <c r="D18" s="117"/>
      <c r="E18" s="118" t="s">
        <v>206</v>
      </c>
      <c r="F18" s="119">
        <v>1300000</v>
      </c>
      <c r="G18" s="119"/>
      <c r="H18" s="119"/>
      <c r="I18" s="120">
        <f t="shared" si="4"/>
        <v>1300000</v>
      </c>
      <c r="J18" s="121">
        <v>1292224</v>
      </c>
      <c r="K18" s="122"/>
      <c r="L18" s="123">
        <f t="shared" si="2"/>
        <v>7776</v>
      </c>
    </row>
    <row r="19" spans="1:13" ht="21" customHeight="1">
      <c r="A19" s="262"/>
      <c r="B19" s="264"/>
      <c r="C19" s="133"/>
      <c r="D19" s="105" t="s">
        <v>140</v>
      </c>
      <c r="E19" s="100"/>
      <c r="F19" s="101">
        <v>400000</v>
      </c>
      <c r="G19" s="101"/>
      <c r="H19" s="101"/>
      <c r="I19" s="108">
        <f t="shared" si="4"/>
        <v>400000</v>
      </c>
      <c r="J19" s="102">
        <v>399636</v>
      </c>
      <c r="K19" s="103"/>
      <c r="L19" s="104">
        <f t="shared" si="2"/>
        <v>364</v>
      </c>
    </row>
    <row r="20" spans="1:13" ht="21" customHeight="1">
      <c r="A20" s="262"/>
      <c r="B20" s="264"/>
      <c r="C20" s="117" t="s">
        <v>1</v>
      </c>
      <c r="D20" s="105" t="s">
        <v>141</v>
      </c>
      <c r="E20" s="100"/>
      <c r="F20" s="101">
        <v>180000</v>
      </c>
      <c r="G20" s="101"/>
      <c r="H20" s="101"/>
      <c r="I20" s="108">
        <f t="shared" si="4"/>
        <v>180000</v>
      </c>
      <c r="J20" s="102">
        <v>133780</v>
      </c>
      <c r="K20" s="103"/>
      <c r="L20" s="104">
        <f t="shared" si="2"/>
        <v>46220</v>
      </c>
    </row>
    <row r="21" spans="1:13" ht="21" customHeight="1">
      <c r="A21" s="260" t="s">
        <v>21</v>
      </c>
      <c r="B21" s="261"/>
      <c r="C21" s="261"/>
      <c r="D21" s="140" t="s">
        <v>1</v>
      </c>
      <c r="E21" s="94" t="s">
        <v>1</v>
      </c>
      <c r="F21" s="95">
        <f>F22+F133+F137</f>
        <v>11400362</v>
      </c>
      <c r="G21" s="95">
        <f>G22+G133+G137</f>
        <v>2823392</v>
      </c>
      <c r="H21" s="95">
        <f>H22+H133+H137</f>
        <v>1326636</v>
      </c>
      <c r="I21" s="141">
        <f t="shared" si="4"/>
        <v>15550390</v>
      </c>
      <c r="J21" s="97">
        <f>J22+J133+J137</f>
        <v>13478013.269999998</v>
      </c>
      <c r="K21" s="97">
        <f>K22+K133+K137</f>
        <v>1450990</v>
      </c>
      <c r="L21" s="98">
        <f t="shared" si="2"/>
        <v>621386.73000000231</v>
      </c>
      <c r="M21" s="30"/>
    </row>
    <row r="22" spans="1:13" ht="21" customHeight="1">
      <c r="A22" s="262" t="s">
        <v>1</v>
      </c>
      <c r="B22" s="263" t="s">
        <v>22</v>
      </c>
      <c r="C22" s="263"/>
      <c r="D22" s="105" t="s">
        <v>1</v>
      </c>
      <c r="E22" s="100" t="s">
        <v>1</v>
      </c>
      <c r="F22" s="101">
        <f>F23+F57+F106+F124</f>
        <v>9908162</v>
      </c>
      <c r="G22" s="101">
        <f>G23+G57+G106+G124</f>
        <v>440355</v>
      </c>
      <c r="H22" s="101">
        <f>H23+H57+H106+H124</f>
        <v>583563</v>
      </c>
      <c r="I22" s="108">
        <f t="shared" si="4"/>
        <v>10932080</v>
      </c>
      <c r="J22" s="103">
        <f>J23+J57+J106+J124</f>
        <v>10297848.519999998</v>
      </c>
      <c r="K22" s="103">
        <f>K23+K57+K106+K124</f>
        <v>39450</v>
      </c>
      <c r="L22" s="104">
        <f t="shared" si="2"/>
        <v>594781.48000000231</v>
      </c>
      <c r="M22" s="30"/>
    </row>
    <row r="23" spans="1:13" ht="21" customHeight="1">
      <c r="A23" s="262"/>
      <c r="B23" s="264"/>
      <c r="C23" s="129" t="s">
        <v>142</v>
      </c>
      <c r="D23" s="142"/>
      <c r="E23" s="143"/>
      <c r="F23" s="144">
        <f>F24+F30+F34+F39+F42+F45+F51+F52+F56</f>
        <v>5662337</v>
      </c>
      <c r="G23" s="144">
        <f>G24+G30+G34+G39+G42+G45+G51+G52+G56</f>
        <v>56329</v>
      </c>
      <c r="H23" s="144">
        <f>H24+H30+H34+H39+H42+H45+H51+H52+H56</f>
        <v>376734</v>
      </c>
      <c r="I23" s="108">
        <f>SUM(F23:H23)</f>
        <v>6095400</v>
      </c>
      <c r="J23" s="103">
        <f>J24+J30+J34+J39+J42+J45+J52 +J56+J51</f>
        <v>5915762.6099999994</v>
      </c>
      <c r="K23" s="103"/>
      <c r="L23" s="104">
        <f t="shared" si="2"/>
        <v>179637.3900000006</v>
      </c>
    </row>
    <row r="24" spans="1:13" ht="21" customHeight="1">
      <c r="A24" s="262"/>
      <c r="B24" s="264"/>
      <c r="C24" s="109"/>
      <c r="D24" s="105" t="s">
        <v>143</v>
      </c>
      <c r="E24" s="100"/>
      <c r="F24" s="101">
        <f>SUM(F25:F29)</f>
        <v>636471</v>
      </c>
      <c r="G24" s="101">
        <f>SUM(G25:G29)</f>
        <v>-125371</v>
      </c>
      <c r="H24" s="101">
        <f>SUM(H25:H29)</f>
        <v>140000</v>
      </c>
      <c r="I24" s="108">
        <f t="shared" si="4"/>
        <v>651100</v>
      </c>
      <c r="J24" s="102">
        <f>SUM(J25:J29)</f>
        <v>564086.08000000007</v>
      </c>
      <c r="K24" s="103"/>
      <c r="L24" s="104">
        <f t="shared" si="2"/>
        <v>87013.919999999925</v>
      </c>
    </row>
    <row r="25" spans="1:13" ht="21" customHeight="1">
      <c r="A25" s="262"/>
      <c r="B25" s="264"/>
      <c r="C25" s="133"/>
      <c r="D25" s="133"/>
      <c r="E25" s="100" t="s">
        <v>207</v>
      </c>
      <c r="F25" s="101">
        <v>130000</v>
      </c>
      <c r="G25" s="101">
        <v>-20000</v>
      </c>
      <c r="H25" s="101">
        <v>30000</v>
      </c>
      <c r="I25" s="108">
        <f t="shared" si="4"/>
        <v>140000</v>
      </c>
      <c r="J25" s="102">
        <v>134729</v>
      </c>
      <c r="K25" s="103"/>
      <c r="L25" s="104">
        <f t="shared" si="2"/>
        <v>5271</v>
      </c>
    </row>
    <row r="26" spans="1:13" ht="21" customHeight="1">
      <c r="A26" s="262"/>
      <c r="B26" s="264"/>
      <c r="C26" s="133"/>
      <c r="D26" s="133"/>
      <c r="E26" s="100" t="s">
        <v>208</v>
      </c>
      <c r="F26" s="101">
        <v>87000</v>
      </c>
      <c r="G26" s="101"/>
      <c r="H26" s="101"/>
      <c r="I26" s="108">
        <f t="shared" si="4"/>
        <v>87000</v>
      </c>
      <c r="J26" s="102">
        <v>68365</v>
      </c>
      <c r="K26" s="103"/>
      <c r="L26" s="104">
        <f t="shared" si="2"/>
        <v>18635</v>
      </c>
    </row>
    <row r="27" spans="1:13" ht="21" customHeight="1">
      <c r="A27" s="262"/>
      <c r="B27" s="264"/>
      <c r="C27" s="133"/>
      <c r="D27" s="133"/>
      <c r="E27" s="100" t="s">
        <v>209</v>
      </c>
      <c r="F27" s="101">
        <v>63671</v>
      </c>
      <c r="G27" s="101">
        <v>-31371</v>
      </c>
      <c r="H27" s="101"/>
      <c r="I27" s="108">
        <f t="shared" si="4"/>
        <v>32300</v>
      </c>
      <c r="J27" s="102">
        <v>28300</v>
      </c>
      <c r="K27" s="103"/>
      <c r="L27" s="104">
        <f t="shared" si="2"/>
        <v>4000</v>
      </c>
    </row>
    <row r="28" spans="1:13" ht="21" customHeight="1">
      <c r="A28" s="262"/>
      <c r="B28" s="264"/>
      <c r="C28" s="133"/>
      <c r="D28" s="133"/>
      <c r="E28" s="100" t="s">
        <v>210</v>
      </c>
      <c r="F28" s="101">
        <v>224000</v>
      </c>
      <c r="G28" s="101">
        <v>-74000</v>
      </c>
      <c r="H28" s="101">
        <v>110000</v>
      </c>
      <c r="I28" s="108">
        <f t="shared" si="4"/>
        <v>260000</v>
      </c>
      <c r="J28" s="102">
        <v>257676.14</v>
      </c>
      <c r="K28" s="103"/>
      <c r="L28" s="104">
        <f t="shared" si="2"/>
        <v>2323.859999999986</v>
      </c>
    </row>
    <row r="29" spans="1:13" ht="21" customHeight="1">
      <c r="A29" s="262"/>
      <c r="B29" s="264"/>
      <c r="C29" s="133"/>
      <c r="D29" s="117"/>
      <c r="E29" s="100" t="s">
        <v>211</v>
      </c>
      <c r="F29" s="101">
        <v>131800</v>
      </c>
      <c r="G29" s="101"/>
      <c r="H29" s="101"/>
      <c r="I29" s="108">
        <f t="shared" si="4"/>
        <v>131800</v>
      </c>
      <c r="J29" s="102">
        <v>75015.94</v>
      </c>
      <c r="K29" s="103"/>
      <c r="L29" s="104">
        <f t="shared" si="2"/>
        <v>56784.06</v>
      </c>
    </row>
    <row r="30" spans="1:13" ht="21" customHeight="1">
      <c r="A30" s="262"/>
      <c r="B30" s="264"/>
      <c r="C30" s="133" t="s">
        <v>1</v>
      </c>
      <c r="D30" s="105" t="s">
        <v>144</v>
      </c>
      <c r="E30" s="100"/>
      <c r="F30" s="101">
        <f>SUM(F31:F33)</f>
        <v>332500</v>
      </c>
      <c r="G30" s="101"/>
      <c r="H30" s="101"/>
      <c r="I30" s="108">
        <f t="shared" si="4"/>
        <v>332500</v>
      </c>
      <c r="J30" s="102">
        <f>SUM(J31:J33)</f>
        <v>281056.36</v>
      </c>
      <c r="K30" s="103"/>
      <c r="L30" s="104">
        <f t="shared" si="2"/>
        <v>51443.640000000014</v>
      </c>
    </row>
    <row r="31" spans="1:13" ht="21" customHeight="1">
      <c r="A31" s="262"/>
      <c r="B31" s="264"/>
      <c r="C31" s="133"/>
      <c r="D31" s="109"/>
      <c r="E31" s="100" t="s">
        <v>212</v>
      </c>
      <c r="F31" s="101">
        <v>80000</v>
      </c>
      <c r="G31" s="101"/>
      <c r="H31" s="101">
        <v>20000</v>
      </c>
      <c r="I31" s="108">
        <f t="shared" si="4"/>
        <v>100000</v>
      </c>
      <c r="J31" s="102">
        <v>97167.89</v>
      </c>
      <c r="K31" s="103"/>
      <c r="L31" s="104">
        <f t="shared" si="2"/>
        <v>2832.1100000000006</v>
      </c>
    </row>
    <row r="32" spans="1:13" ht="21" customHeight="1">
      <c r="A32" s="262"/>
      <c r="B32" s="264"/>
      <c r="C32" s="133"/>
      <c r="D32" s="133"/>
      <c r="E32" s="100" t="s">
        <v>213</v>
      </c>
      <c r="F32" s="101">
        <v>55000</v>
      </c>
      <c r="G32" s="101"/>
      <c r="H32" s="101"/>
      <c r="I32" s="108">
        <f t="shared" si="4"/>
        <v>55000</v>
      </c>
      <c r="J32" s="102">
        <v>48438.97</v>
      </c>
      <c r="K32" s="103"/>
      <c r="L32" s="104">
        <f t="shared" si="2"/>
        <v>6561.0299999999988</v>
      </c>
    </row>
    <row r="33" spans="1:12" ht="21" customHeight="1">
      <c r="A33" s="262"/>
      <c r="B33" s="264"/>
      <c r="C33" s="133"/>
      <c r="D33" s="117"/>
      <c r="E33" s="100" t="s">
        <v>214</v>
      </c>
      <c r="F33" s="101">
        <v>197500</v>
      </c>
      <c r="G33" s="101"/>
      <c r="H33" s="101">
        <v>-20000</v>
      </c>
      <c r="I33" s="108">
        <f t="shared" si="4"/>
        <v>177500</v>
      </c>
      <c r="J33" s="102">
        <v>135449.5</v>
      </c>
      <c r="K33" s="103"/>
      <c r="L33" s="104">
        <f t="shared" si="2"/>
        <v>42050.5</v>
      </c>
    </row>
    <row r="34" spans="1:12" ht="21" customHeight="1">
      <c r="A34" s="262"/>
      <c r="B34" s="264"/>
      <c r="C34" s="133" t="s">
        <v>1</v>
      </c>
      <c r="D34" s="105" t="s">
        <v>145</v>
      </c>
      <c r="E34" s="107"/>
      <c r="F34" s="108">
        <f>SUM(F35:F38)</f>
        <v>834000</v>
      </c>
      <c r="G34" s="108">
        <f t="shared" ref="G34:H34" si="6">SUM(G35:G38)</f>
        <v>0</v>
      </c>
      <c r="H34" s="108">
        <f t="shared" si="6"/>
        <v>58000</v>
      </c>
      <c r="I34" s="108">
        <f t="shared" si="4"/>
        <v>892000</v>
      </c>
      <c r="J34" s="145">
        <f>SUM(J35:J38)</f>
        <v>883181.24999999988</v>
      </c>
      <c r="K34" s="145"/>
      <c r="L34" s="104">
        <f t="shared" si="2"/>
        <v>8818.7500000001164</v>
      </c>
    </row>
    <row r="35" spans="1:12" ht="21" customHeight="1">
      <c r="A35" s="262"/>
      <c r="B35" s="264"/>
      <c r="C35" s="133"/>
      <c r="D35" s="109"/>
      <c r="E35" s="100" t="s">
        <v>215</v>
      </c>
      <c r="F35" s="101">
        <v>540000</v>
      </c>
      <c r="G35" s="101"/>
      <c r="H35" s="101">
        <v>40000</v>
      </c>
      <c r="I35" s="108">
        <f t="shared" si="4"/>
        <v>580000</v>
      </c>
      <c r="J35" s="102">
        <v>573842.25</v>
      </c>
      <c r="K35" s="103"/>
      <c r="L35" s="104">
        <f t="shared" si="2"/>
        <v>6157.75</v>
      </c>
    </row>
    <row r="36" spans="1:12" ht="21" customHeight="1">
      <c r="A36" s="262"/>
      <c r="B36" s="264"/>
      <c r="C36" s="133" t="s">
        <v>1</v>
      </c>
      <c r="D36" s="133"/>
      <c r="E36" s="100" t="s">
        <v>216</v>
      </c>
      <c r="F36" s="101">
        <v>78000</v>
      </c>
      <c r="G36" s="101"/>
      <c r="H36" s="101"/>
      <c r="I36" s="108">
        <f t="shared" si="4"/>
        <v>78000</v>
      </c>
      <c r="J36" s="102">
        <v>77275.199999999997</v>
      </c>
      <c r="K36" s="103"/>
      <c r="L36" s="104">
        <f t="shared" si="2"/>
        <v>724.80000000000291</v>
      </c>
    </row>
    <row r="37" spans="1:12" ht="21" customHeight="1">
      <c r="A37" s="262"/>
      <c r="B37" s="264"/>
      <c r="C37" s="133" t="s">
        <v>1</v>
      </c>
      <c r="D37" s="133"/>
      <c r="E37" s="100" t="s">
        <v>217</v>
      </c>
      <c r="F37" s="101">
        <v>96000</v>
      </c>
      <c r="G37" s="101"/>
      <c r="H37" s="101">
        <v>8000</v>
      </c>
      <c r="I37" s="108">
        <f t="shared" si="4"/>
        <v>104000</v>
      </c>
      <c r="J37" s="102">
        <v>103955.45</v>
      </c>
      <c r="K37" s="103"/>
      <c r="L37" s="104">
        <f t="shared" si="2"/>
        <v>44.55000000000291</v>
      </c>
    </row>
    <row r="38" spans="1:12" ht="21" customHeight="1">
      <c r="A38" s="262"/>
      <c r="B38" s="264"/>
      <c r="C38" s="133" t="s">
        <v>1</v>
      </c>
      <c r="D38" s="117"/>
      <c r="E38" s="100" t="s">
        <v>218</v>
      </c>
      <c r="F38" s="101">
        <v>120000</v>
      </c>
      <c r="G38" s="101"/>
      <c r="H38" s="101">
        <v>10000</v>
      </c>
      <c r="I38" s="108">
        <f t="shared" si="4"/>
        <v>130000</v>
      </c>
      <c r="J38" s="102">
        <v>128108.35</v>
      </c>
      <c r="K38" s="103"/>
      <c r="L38" s="104">
        <f t="shared" si="2"/>
        <v>1891.6499999999942</v>
      </c>
    </row>
    <row r="39" spans="1:12" ht="21" customHeight="1">
      <c r="A39" s="262"/>
      <c r="B39" s="264"/>
      <c r="C39" s="133" t="s">
        <v>1</v>
      </c>
      <c r="D39" s="105" t="s">
        <v>146</v>
      </c>
      <c r="E39" s="100"/>
      <c r="F39" s="101">
        <f>SUM(F40:F41)</f>
        <v>375000</v>
      </c>
      <c r="G39" s="101">
        <f t="shared" ref="G39:H39" si="7">SUM(G40:G41)</f>
        <v>196000</v>
      </c>
      <c r="H39" s="101">
        <f t="shared" si="7"/>
        <v>60000</v>
      </c>
      <c r="I39" s="108">
        <f t="shared" si="4"/>
        <v>631000</v>
      </c>
      <c r="J39" s="102">
        <f>SUM(J40:J41)</f>
        <v>623265.73</v>
      </c>
      <c r="K39" s="103"/>
      <c r="L39" s="104">
        <f t="shared" si="2"/>
        <v>7734.2700000000186</v>
      </c>
    </row>
    <row r="40" spans="1:12" ht="21" customHeight="1">
      <c r="A40" s="262"/>
      <c r="B40" s="264"/>
      <c r="C40" s="133"/>
      <c r="D40" s="109"/>
      <c r="E40" s="100" t="s">
        <v>219</v>
      </c>
      <c r="F40" s="101">
        <v>360000</v>
      </c>
      <c r="G40" s="101">
        <v>200000</v>
      </c>
      <c r="H40" s="101">
        <v>60000</v>
      </c>
      <c r="I40" s="108">
        <f t="shared" si="4"/>
        <v>620000</v>
      </c>
      <c r="J40" s="102">
        <v>612300.4</v>
      </c>
      <c r="K40" s="103"/>
      <c r="L40" s="104">
        <f t="shared" si="2"/>
        <v>7699.5999999999767</v>
      </c>
    </row>
    <row r="41" spans="1:12" ht="21" customHeight="1">
      <c r="A41" s="262"/>
      <c r="B41" s="264"/>
      <c r="C41" s="133"/>
      <c r="D41" s="117"/>
      <c r="E41" s="100" t="s">
        <v>220</v>
      </c>
      <c r="F41" s="101">
        <v>15000</v>
      </c>
      <c r="G41" s="101">
        <v>-4000</v>
      </c>
      <c r="H41" s="101"/>
      <c r="I41" s="108">
        <f t="shared" si="4"/>
        <v>11000</v>
      </c>
      <c r="J41" s="102">
        <v>10965.33</v>
      </c>
      <c r="K41" s="103"/>
      <c r="L41" s="104">
        <f t="shared" si="2"/>
        <v>34.670000000000073</v>
      </c>
    </row>
    <row r="42" spans="1:12" ht="21" customHeight="1">
      <c r="A42" s="262"/>
      <c r="B42" s="264"/>
      <c r="C42" s="133" t="s">
        <v>1</v>
      </c>
      <c r="D42" s="105" t="s">
        <v>147</v>
      </c>
      <c r="E42" s="100"/>
      <c r="F42" s="101">
        <f>SUM(F43:F44)</f>
        <v>130000</v>
      </c>
      <c r="G42" s="101">
        <f t="shared" ref="G42:H42" si="8">SUM(G43:G44)</f>
        <v>9000</v>
      </c>
      <c r="H42" s="101">
        <f t="shared" si="8"/>
        <v>53000</v>
      </c>
      <c r="I42" s="108">
        <f t="shared" si="4"/>
        <v>192000</v>
      </c>
      <c r="J42" s="102">
        <f>SUM(J43:J44)</f>
        <v>187757.27</v>
      </c>
      <c r="K42" s="103"/>
      <c r="L42" s="104">
        <f t="shared" si="2"/>
        <v>4242.7300000000105</v>
      </c>
    </row>
    <row r="43" spans="1:12" ht="21" customHeight="1">
      <c r="A43" s="262"/>
      <c r="B43" s="264"/>
      <c r="C43" s="133"/>
      <c r="D43" s="109"/>
      <c r="E43" s="100" t="s">
        <v>57</v>
      </c>
      <c r="F43" s="101">
        <v>40000</v>
      </c>
      <c r="G43" s="101">
        <v>9000</v>
      </c>
      <c r="H43" s="101"/>
      <c r="I43" s="108">
        <f t="shared" si="4"/>
        <v>49000</v>
      </c>
      <c r="J43" s="102">
        <v>45012.27</v>
      </c>
      <c r="K43" s="103"/>
      <c r="L43" s="104">
        <f t="shared" si="2"/>
        <v>3987.7300000000032</v>
      </c>
    </row>
    <row r="44" spans="1:12" ht="21" customHeight="1">
      <c r="A44" s="262"/>
      <c r="B44" s="264"/>
      <c r="C44" s="133"/>
      <c r="D44" s="117"/>
      <c r="E44" s="100" t="s">
        <v>221</v>
      </c>
      <c r="F44" s="101">
        <v>90000</v>
      </c>
      <c r="G44" s="101"/>
      <c r="H44" s="101">
        <v>53000</v>
      </c>
      <c r="I44" s="108">
        <f t="shared" si="4"/>
        <v>143000</v>
      </c>
      <c r="J44" s="102">
        <v>142745</v>
      </c>
      <c r="K44" s="103"/>
      <c r="L44" s="104">
        <f t="shared" si="2"/>
        <v>255</v>
      </c>
    </row>
    <row r="45" spans="1:12" ht="21" customHeight="1">
      <c r="A45" s="262"/>
      <c r="B45" s="264"/>
      <c r="C45" s="133" t="s">
        <v>1</v>
      </c>
      <c r="D45" s="105" t="s">
        <v>148</v>
      </c>
      <c r="E45" s="100"/>
      <c r="F45" s="101">
        <f>SUM(F46:F50)</f>
        <v>1780560</v>
      </c>
      <c r="G45" s="101">
        <f t="shared" ref="G45:H45" si="9">SUM(G46:G50)</f>
        <v>0</v>
      </c>
      <c r="H45" s="101">
        <f t="shared" si="9"/>
        <v>5440</v>
      </c>
      <c r="I45" s="108">
        <f t="shared" si="4"/>
        <v>1786000</v>
      </c>
      <c r="J45" s="102">
        <f>SUM(J46:J50)</f>
        <v>1779858.5</v>
      </c>
      <c r="K45" s="103"/>
      <c r="L45" s="104">
        <f t="shared" si="2"/>
        <v>6141.5</v>
      </c>
    </row>
    <row r="46" spans="1:12" ht="21" customHeight="1">
      <c r="A46" s="262"/>
      <c r="B46" s="264"/>
      <c r="C46" s="133"/>
      <c r="D46" s="109"/>
      <c r="E46" s="100" t="s">
        <v>222</v>
      </c>
      <c r="F46" s="101">
        <v>1001496</v>
      </c>
      <c r="G46" s="101"/>
      <c r="H46" s="101">
        <v>48504</v>
      </c>
      <c r="I46" s="108">
        <f t="shared" si="4"/>
        <v>1050000</v>
      </c>
      <c r="J46" s="102">
        <v>1048980.5</v>
      </c>
      <c r="K46" s="103"/>
      <c r="L46" s="104">
        <f t="shared" si="2"/>
        <v>1019.5</v>
      </c>
    </row>
    <row r="47" spans="1:12" ht="21" customHeight="1">
      <c r="A47" s="262"/>
      <c r="B47" s="264"/>
      <c r="C47" s="133"/>
      <c r="D47" s="146"/>
      <c r="E47" s="100" t="s">
        <v>223</v>
      </c>
      <c r="F47" s="101">
        <v>601344</v>
      </c>
      <c r="G47" s="101"/>
      <c r="H47" s="101">
        <v>3656</v>
      </c>
      <c r="I47" s="108">
        <f t="shared" si="4"/>
        <v>605000</v>
      </c>
      <c r="J47" s="102">
        <v>602124</v>
      </c>
      <c r="K47" s="103"/>
      <c r="L47" s="104">
        <f t="shared" si="2"/>
        <v>2876</v>
      </c>
    </row>
    <row r="48" spans="1:12" ht="21" customHeight="1">
      <c r="A48" s="262"/>
      <c r="B48" s="264"/>
      <c r="C48" s="133"/>
      <c r="D48" s="133"/>
      <c r="E48" s="100" t="s">
        <v>224</v>
      </c>
      <c r="F48" s="101">
        <v>64800</v>
      </c>
      <c r="G48" s="101"/>
      <c r="H48" s="101">
        <v>1200</v>
      </c>
      <c r="I48" s="108">
        <f t="shared" si="4"/>
        <v>66000</v>
      </c>
      <c r="J48" s="102">
        <v>65614</v>
      </c>
      <c r="K48" s="103"/>
      <c r="L48" s="104">
        <f t="shared" si="2"/>
        <v>386</v>
      </c>
    </row>
    <row r="49" spans="1:12" ht="21" customHeight="1">
      <c r="A49" s="262"/>
      <c r="B49" s="264"/>
      <c r="C49" s="133"/>
      <c r="D49" s="133"/>
      <c r="E49" s="100" t="s">
        <v>225</v>
      </c>
      <c r="F49" s="101">
        <v>15000</v>
      </c>
      <c r="G49" s="101"/>
      <c r="H49" s="101"/>
      <c r="I49" s="108">
        <f t="shared" si="4"/>
        <v>15000</v>
      </c>
      <c r="J49" s="102">
        <v>13180</v>
      </c>
      <c r="K49" s="103"/>
      <c r="L49" s="104">
        <f t="shared" si="2"/>
        <v>1820</v>
      </c>
    </row>
    <row r="50" spans="1:12" ht="21" customHeight="1">
      <c r="A50" s="262"/>
      <c r="B50" s="264"/>
      <c r="C50" s="133"/>
      <c r="D50" s="117"/>
      <c r="E50" s="100" t="s">
        <v>226</v>
      </c>
      <c r="F50" s="101">
        <v>97920</v>
      </c>
      <c r="G50" s="101"/>
      <c r="H50" s="101">
        <v>-47920</v>
      </c>
      <c r="I50" s="108">
        <f t="shared" si="4"/>
        <v>50000</v>
      </c>
      <c r="J50" s="102">
        <v>49960</v>
      </c>
      <c r="K50" s="103"/>
      <c r="L50" s="104">
        <f t="shared" si="2"/>
        <v>40</v>
      </c>
    </row>
    <row r="51" spans="1:12" ht="21" customHeight="1">
      <c r="A51" s="262"/>
      <c r="B51" s="264"/>
      <c r="C51" s="133" t="s">
        <v>1</v>
      </c>
      <c r="D51" s="124" t="s">
        <v>149</v>
      </c>
      <c r="E51" s="100" t="s">
        <v>150</v>
      </c>
      <c r="F51" s="101">
        <v>234000</v>
      </c>
      <c r="G51" s="101">
        <v>-84000</v>
      </c>
      <c r="H51" s="101">
        <v>50000</v>
      </c>
      <c r="I51" s="108">
        <f t="shared" si="4"/>
        <v>200000</v>
      </c>
      <c r="J51" s="102">
        <v>189906.5</v>
      </c>
      <c r="K51" s="103"/>
      <c r="L51" s="104">
        <f>I51-J51-K51</f>
        <v>10093.5</v>
      </c>
    </row>
    <row r="52" spans="1:12" ht="21" customHeight="1">
      <c r="A52" s="262"/>
      <c r="B52" s="264"/>
      <c r="C52" s="133" t="s">
        <v>1</v>
      </c>
      <c r="D52" s="105" t="s">
        <v>151</v>
      </c>
      <c r="E52" s="100"/>
      <c r="F52" s="101">
        <f>SUM(F53:F55)</f>
        <v>1326006</v>
      </c>
      <c r="G52" s="101">
        <f t="shared" ref="G52" si="10">SUM(G53:G55)</f>
        <v>60700</v>
      </c>
      <c r="H52" s="101">
        <v>10294</v>
      </c>
      <c r="I52" s="108">
        <f t="shared" si="4"/>
        <v>1397000</v>
      </c>
      <c r="J52" s="102">
        <f>SUM(J53:J55)</f>
        <v>1395492.9200000002</v>
      </c>
      <c r="K52" s="103"/>
      <c r="L52" s="104">
        <f t="shared" si="2"/>
        <v>1507.0799999998417</v>
      </c>
    </row>
    <row r="53" spans="1:12" ht="21" customHeight="1">
      <c r="A53" s="262"/>
      <c r="B53" s="264"/>
      <c r="C53" s="133"/>
      <c r="D53" s="109"/>
      <c r="E53" s="100" t="s">
        <v>227</v>
      </c>
      <c r="F53" s="101">
        <v>535806</v>
      </c>
      <c r="G53" s="101"/>
      <c r="H53" s="101">
        <v>10300</v>
      </c>
      <c r="I53" s="108">
        <f t="shared" si="4"/>
        <v>546106</v>
      </c>
      <c r="J53" s="102">
        <v>546039.43000000005</v>
      </c>
      <c r="K53" s="103"/>
      <c r="L53" s="104">
        <f t="shared" si="2"/>
        <v>66.569999999948777</v>
      </c>
    </row>
    <row r="54" spans="1:12" ht="21" customHeight="1">
      <c r="A54" s="262"/>
      <c r="B54" s="264"/>
      <c r="C54" s="133"/>
      <c r="D54" s="133"/>
      <c r="E54" s="100" t="s">
        <v>228</v>
      </c>
      <c r="F54" s="101">
        <v>604200</v>
      </c>
      <c r="G54" s="101"/>
      <c r="H54" s="144"/>
      <c r="I54" s="144">
        <f t="shared" si="4"/>
        <v>604200</v>
      </c>
      <c r="J54" s="102">
        <v>602869.39</v>
      </c>
      <c r="K54" s="103"/>
      <c r="L54" s="104">
        <f t="shared" si="2"/>
        <v>1330.609999999986</v>
      </c>
    </row>
    <row r="55" spans="1:12" ht="21" customHeight="1">
      <c r="A55" s="262"/>
      <c r="B55" s="264"/>
      <c r="C55" s="133"/>
      <c r="D55" s="117"/>
      <c r="E55" s="100" t="s">
        <v>229</v>
      </c>
      <c r="F55" s="101">
        <v>186000</v>
      </c>
      <c r="G55" s="101">
        <v>60700</v>
      </c>
      <c r="H55" s="101"/>
      <c r="I55" s="108">
        <f t="shared" si="4"/>
        <v>246700</v>
      </c>
      <c r="J55" s="102">
        <v>246584.1</v>
      </c>
      <c r="K55" s="103"/>
      <c r="L55" s="104">
        <f t="shared" si="2"/>
        <v>115.89999999999418</v>
      </c>
    </row>
    <row r="56" spans="1:12" ht="21" customHeight="1">
      <c r="A56" s="262"/>
      <c r="B56" s="264"/>
      <c r="C56" s="117" t="s">
        <v>1</v>
      </c>
      <c r="D56" s="105" t="s">
        <v>152</v>
      </c>
      <c r="E56" s="100" t="s">
        <v>230</v>
      </c>
      <c r="F56" s="101">
        <v>13800</v>
      </c>
      <c r="G56" s="101"/>
      <c r="H56" s="101"/>
      <c r="I56" s="108">
        <f t="shared" si="4"/>
        <v>13800</v>
      </c>
      <c r="J56" s="102">
        <v>11158</v>
      </c>
      <c r="K56" s="103"/>
      <c r="L56" s="104">
        <f>I56-J56-K56</f>
        <v>2642</v>
      </c>
    </row>
    <row r="57" spans="1:12" ht="21" customHeight="1">
      <c r="A57" s="262"/>
      <c r="B57" s="264"/>
      <c r="C57" s="124" t="s">
        <v>23</v>
      </c>
      <c r="D57" s="142"/>
      <c r="E57" s="125"/>
      <c r="F57" s="144">
        <f>F58+F63+F67+F68+F73+F77+F81+F85+F89+F92+F95+F98+F102</f>
        <v>2369590</v>
      </c>
      <c r="G57" s="144">
        <f t="shared" ref="G57:H57" si="11">G58+G63+G67+G68+G73+G77+G81+G85+G89+G92+G95+G98+G102</f>
        <v>483122</v>
      </c>
      <c r="H57" s="144">
        <f t="shared" si="11"/>
        <v>206828</v>
      </c>
      <c r="I57" s="108">
        <f t="shared" si="4"/>
        <v>3059540</v>
      </c>
      <c r="J57" s="102">
        <f>J58+J63+J68+J73+J77+J81+J85+J89+J92+J95+J98+J102+J67</f>
        <v>2799406.8699999996</v>
      </c>
      <c r="K57" s="102">
        <f>K62</f>
        <v>39450</v>
      </c>
      <c r="L57" s="104">
        <f t="shared" si="2"/>
        <v>220683.13000000035</v>
      </c>
    </row>
    <row r="58" spans="1:12" ht="21" customHeight="1">
      <c r="A58" s="262"/>
      <c r="B58" s="264"/>
      <c r="C58" s="109"/>
      <c r="D58" s="105" t="s">
        <v>153</v>
      </c>
      <c r="E58" s="100"/>
      <c r="F58" s="101">
        <f>SUM(F59:F62)</f>
        <v>194600</v>
      </c>
      <c r="G58" s="101">
        <f t="shared" ref="G58:H58" si="12">SUM(G59:G62)</f>
        <v>257991</v>
      </c>
      <c r="H58" s="101">
        <f t="shared" si="12"/>
        <v>21982</v>
      </c>
      <c r="I58" s="108">
        <f>SUM(F58:H58)</f>
        <v>474573</v>
      </c>
      <c r="J58" s="102">
        <f>SUM(J59:J62)</f>
        <v>413430.27</v>
      </c>
      <c r="K58" s="103">
        <f>K62</f>
        <v>39450</v>
      </c>
      <c r="L58" s="104">
        <f t="shared" si="2"/>
        <v>21692.729999999981</v>
      </c>
    </row>
    <row r="59" spans="1:12" ht="21" customHeight="1">
      <c r="A59" s="262"/>
      <c r="B59" s="264"/>
      <c r="C59" s="133"/>
      <c r="D59" s="109"/>
      <c r="E59" s="100" t="s">
        <v>231</v>
      </c>
      <c r="F59" s="101">
        <v>59300</v>
      </c>
      <c r="G59" s="101"/>
      <c r="H59" s="101"/>
      <c r="I59" s="108">
        <f t="shared" si="4"/>
        <v>59300</v>
      </c>
      <c r="J59" s="102">
        <v>56077.4</v>
      </c>
      <c r="K59" s="103"/>
      <c r="L59" s="104">
        <f t="shared" si="2"/>
        <v>3222.5999999999985</v>
      </c>
    </row>
    <row r="60" spans="1:12" ht="21" customHeight="1">
      <c r="A60" s="262"/>
      <c r="B60" s="264"/>
      <c r="C60" s="133"/>
      <c r="D60" s="133"/>
      <c r="E60" s="100" t="s">
        <v>232</v>
      </c>
      <c r="F60" s="101">
        <v>121400</v>
      </c>
      <c r="G60" s="101"/>
      <c r="H60" s="101"/>
      <c r="I60" s="108">
        <f t="shared" si="4"/>
        <v>121400</v>
      </c>
      <c r="J60" s="102">
        <v>102935.06</v>
      </c>
      <c r="K60" s="103"/>
      <c r="L60" s="104">
        <f t="shared" si="2"/>
        <v>18464.940000000002</v>
      </c>
    </row>
    <row r="61" spans="1:12" ht="21" customHeight="1">
      <c r="A61" s="262"/>
      <c r="B61" s="264"/>
      <c r="C61" s="133"/>
      <c r="D61" s="133"/>
      <c r="E61" s="100" t="s">
        <v>233</v>
      </c>
      <c r="F61" s="101">
        <v>13900</v>
      </c>
      <c r="G61" s="101"/>
      <c r="H61" s="101">
        <v>-13900</v>
      </c>
      <c r="I61" s="108">
        <f t="shared" si="4"/>
        <v>0</v>
      </c>
      <c r="J61" s="102"/>
      <c r="K61" s="102"/>
      <c r="L61" s="104">
        <f t="shared" si="2"/>
        <v>0</v>
      </c>
    </row>
    <row r="62" spans="1:12" ht="21" customHeight="1">
      <c r="A62" s="262"/>
      <c r="B62" s="264"/>
      <c r="C62" s="133"/>
      <c r="D62" s="117"/>
      <c r="E62" s="100" t="s">
        <v>234</v>
      </c>
      <c r="F62" s="101"/>
      <c r="G62" s="101">
        <v>257991</v>
      </c>
      <c r="H62" s="101">
        <v>35882</v>
      </c>
      <c r="I62" s="108">
        <f t="shared" si="4"/>
        <v>293873</v>
      </c>
      <c r="J62" s="102">
        <v>254417.81</v>
      </c>
      <c r="K62" s="102">
        <v>39450</v>
      </c>
      <c r="L62" s="104">
        <f t="shared" si="2"/>
        <v>5.1900000000023283</v>
      </c>
    </row>
    <row r="63" spans="1:12" ht="21" customHeight="1">
      <c r="A63" s="262"/>
      <c r="B63" s="264"/>
      <c r="C63" s="133" t="s">
        <v>1</v>
      </c>
      <c r="D63" s="124" t="s">
        <v>154</v>
      </c>
      <c r="E63" s="147"/>
      <c r="F63" s="144">
        <f>SUM(F64:F66)</f>
        <v>341390</v>
      </c>
      <c r="G63" s="144">
        <f t="shared" ref="G63:H63" si="13">SUM(G64:G66)</f>
        <v>179860</v>
      </c>
      <c r="H63" s="144">
        <f t="shared" si="13"/>
        <v>17240</v>
      </c>
      <c r="I63" s="108">
        <f t="shared" si="4"/>
        <v>538490</v>
      </c>
      <c r="J63" s="102">
        <f>SUM(J64:J66)</f>
        <v>537591.61</v>
      </c>
      <c r="K63" s="102"/>
      <c r="L63" s="104">
        <f t="shared" si="2"/>
        <v>898.39000000001397</v>
      </c>
    </row>
    <row r="64" spans="1:12" ht="21" customHeight="1">
      <c r="A64" s="262"/>
      <c r="B64" s="264"/>
      <c r="C64" s="133"/>
      <c r="D64" s="129"/>
      <c r="E64" s="147" t="s">
        <v>235</v>
      </c>
      <c r="F64" s="144">
        <v>145750</v>
      </c>
      <c r="G64" s="144">
        <v>5000</v>
      </c>
      <c r="H64" s="144">
        <v>30000</v>
      </c>
      <c r="I64" s="108">
        <f t="shared" si="4"/>
        <v>180750</v>
      </c>
      <c r="J64" s="102">
        <v>180742.23</v>
      </c>
      <c r="K64" s="102"/>
      <c r="L64" s="104">
        <f t="shared" si="2"/>
        <v>7.7699999999895226</v>
      </c>
    </row>
    <row r="65" spans="1:12" ht="21" customHeight="1">
      <c r="A65" s="262"/>
      <c r="B65" s="264"/>
      <c r="C65" s="133"/>
      <c r="D65" s="148"/>
      <c r="E65" s="147" t="s">
        <v>236</v>
      </c>
      <c r="F65" s="144">
        <v>195640</v>
      </c>
      <c r="G65" s="144">
        <v>20570</v>
      </c>
      <c r="H65" s="144">
        <v>-12760</v>
      </c>
      <c r="I65" s="108">
        <f t="shared" si="4"/>
        <v>203450</v>
      </c>
      <c r="J65" s="102">
        <v>203445.72</v>
      </c>
      <c r="K65" s="102"/>
      <c r="L65" s="104">
        <f t="shared" si="2"/>
        <v>4.2799999999988358</v>
      </c>
    </row>
    <row r="66" spans="1:12" ht="21" customHeight="1">
      <c r="A66" s="262"/>
      <c r="B66" s="264"/>
      <c r="C66" s="133"/>
      <c r="D66" s="149"/>
      <c r="E66" s="147" t="s">
        <v>237</v>
      </c>
      <c r="F66" s="144"/>
      <c r="G66" s="144">
        <v>154290</v>
      </c>
      <c r="H66" s="144"/>
      <c r="I66" s="108">
        <f t="shared" si="4"/>
        <v>154290</v>
      </c>
      <c r="J66" s="102">
        <v>153403.66</v>
      </c>
      <c r="K66" s="102"/>
      <c r="L66" s="104">
        <f t="shared" si="2"/>
        <v>886.33999999999651</v>
      </c>
    </row>
    <row r="67" spans="1:12" ht="21" customHeight="1">
      <c r="A67" s="262"/>
      <c r="B67" s="264"/>
      <c r="C67" s="133" t="s">
        <v>1</v>
      </c>
      <c r="D67" s="105" t="s">
        <v>155</v>
      </c>
      <c r="E67" s="100" t="s">
        <v>238</v>
      </c>
      <c r="F67" s="101">
        <v>13400</v>
      </c>
      <c r="G67" s="101"/>
      <c r="H67" s="101"/>
      <c r="I67" s="108">
        <f t="shared" si="4"/>
        <v>13400</v>
      </c>
      <c r="J67" s="102">
        <v>8063.53</v>
      </c>
      <c r="K67" s="103"/>
      <c r="L67" s="104">
        <f>I67-J67-K67</f>
        <v>5336.47</v>
      </c>
    </row>
    <row r="68" spans="1:12" ht="21" customHeight="1">
      <c r="A68" s="262"/>
      <c r="B68" s="264"/>
      <c r="C68" s="133" t="s">
        <v>1</v>
      </c>
      <c r="D68" s="105" t="s">
        <v>156</v>
      </c>
      <c r="E68" s="100"/>
      <c r="F68" s="101">
        <f>SUM(F69:F72)</f>
        <v>99000</v>
      </c>
      <c r="G68" s="101">
        <f t="shared" ref="G68:H68" si="14">SUM(G69:G72)</f>
        <v>0</v>
      </c>
      <c r="H68" s="101">
        <f t="shared" si="14"/>
        <v>22100</v>
      </c>
      <c r="I68" s="108">
        <f t="shared" si="4"/>
        <v>121100</v>
      </c>
      <c r="J68" s="102">
        <f>SUM(J69:J72)</f>
        <v>107929.45000000001</v>
      </c>
      <c r="K68" s="103"/>
      <c r="L68" s="104">
        <f t="shared" si="2"/>
        <v>13170.549999999988</v>
      </c>
    </row>
    <row r="69" spans="1:12" ht="21" customHeight="1">
      <c r="A69" s="262"/>
      <c r="B69" s="264"/>
      <c r="C69" s="133"/>
      <c r="D69" s="109"/>
      <c r="E69" s="100" t="s">
        <v>239</v>
      </c>
      <c r="F69" s="101">
        <v>6000</v>
      </c>
      <c r="G69" s="101"/>
      <c r="H69" s="101">
        <v>22100</v>
      </c>
      <c r="I69" s="108">
        <f t="shared" si="4"/>
        <v>28100</v>
      </c>
      <c r="J69" s="102">
        <v>28067</v>
      </c>
      <c r="K69" s="103"/>
      <c r="L69" s="104">
        <f t="shared" ref="L69:L129" si="15">I69-J69-K69</f>
        <v>33</v>
      </c>
    </row>
    <row r="70" spans="1:12" ht="21" customHeight="1">
      <c r="A70" s="262"/>
      <c r="B70" s="264"/>
      <c r="C70" s="133"/>
      <c r="D70" s="133"/>
      <c r="E70" s="100" t="s">
        <v>240</v>
      </c>
      <c r="F70" s="101">
        <v>20000</v>
      </c>
      <c r="G70" s="101"/>
      <c r="H70" s="101"/>
      <c r="I70" s="108">
        <f t="shared" si="4"/>
        <v>20000</v>
      </c>
      <c r="J70" s="102">
        <v>20000</v>
      </c>
      <c r="K70" s="103"/>
      <c r="L70" s="104">
        <f t="shared" si="15"/>
        <v>0</v>
      </c>
    </row>
    <row r="71" spans="1:12" ht="21" customHeight="1">
      <c r="A71" s="262"/>
      <c r="B71" s="264"/>
      <c r="C71" s="133"/>
      <c r="D71" s="133"/>
      <c r="E71" s="100" t="s">
        <v>241</v>
      </c>
      <c r="F71" s="101">
        <v>12200</v>
      </c>
      <c r="G71" s="101"/>
      <c r="H71" s="101"/>
      <c r="I71" s="108">
        <f t="shared" si="4"/>
        <v>12200</v>
      </c>
      <c r="J71" s="102">
        <v>11399.9</v>
      </c>
      <c r="K71" s="103"/>
      <c r="L71" s="104">
        <f t="shared" si="15"/>
        <v>800.10000000000036</v>
      </c>
    </row>
    <row r="72" spans="1:12" ht="21" customHeight="1">
      <c r="A72" s="262"/>
      <c r="B72" s="264"/>
      <c r="C72" s="133"/>
      <c r="D72" s="117"/>
      <c r="E72" s="100" t="s">
        <v>242</v>
      </c>
      <c r="F72" s="101">
        <v>60800</v>
      </c>
      <c r="G72" s="101"/>
      <c r="H72" s="101"/>
      <c r="I72" s="108">
        <f t="shared" ref="I72:I135" si="16">SUM(F72:H72)</f>
        <v>60800</v>
      </c>
      <c r="J72" s="102">
        <v>48462.55</v>
      </c>
      <c r="K72" s="103"/>
      <c r="L72" s="104">
        <f t="shared" si="15"/>
        <v>12337.449999999997</v>
      </c>
    </row>
    <row r="73" spans="1:12" ht="21" customHeight="1">
      <c r="A73" s="262"/>
      <c r="B73" s="264"/>
      <c r="C73" s="133"/>
      <c r="D73" s="105" t="s">
        <v>83</v>
      </c>
      <c r="E73" s="100"/>
      <c r="F73" s="101">
        <f>SUM(F74:F76)</f>
        <v>78200</v>
      </c>
      <c r="G73" s="101">
        <f t="shared" ref="G73:H73" si="17">SUM(G74:G76)</f>
        <v>0</v>
      </c>
      <c r="H73" s="101">
        <f t="shared" si="17"/>
        <v>0</v>
      </c>
      <c r="I73" s="108">
        <f t="shared" si="16"/>
        <v>78200</v>
      </c>
      <c r="J73" s="102">
        <f>SUM(J74:J76)</f>
        <v>69607.34</v>
      </c>
      <c r="K73" s="103"/>
      <c r="L73" s="104">
        <f t="shared" si="15"/>
        <v>8592.6600000000035</v>
      </c>
    </row>
    <row r="74" spans="1:12" ht="21" customHeight="1">
      <c r="A74" s="262"/>
      <c r="B74" s="264"/>
      <c r="C74" s="133"/>
      <c r="D74" s="109"/>
      <c r="E74" s="100" t="s">
        <v>243</v>
      </c>
      <c r="F74" s="101">
        <v>15500</v>
      </c>
      <c r="G74" s="101"/>
      <c r="H74" s="101"/>
      <c r="I74" s="108">
        <f t="shared" si="16"/>
        <v>15500</v>
      </c>
      <c r="J74" s="102">
        <v>15420.6</v>
      </c>
      <c r="K74" s="103"/>
      <c r="L74" s="104">
        <f t="shared" si="15"/>
        <v>79.399999999999636</v>
      </c>
    </row>
    <row r="75" spans="1:12" ht="21" customHeight="1">
      <c r="A75" s="262"/>
      <c r="B75" s="264"/>
      <c r="C75" s="133"/>
      <c r="D75" s="133"/>
      <c r="E75" s="100" t="s">
        <v>244</v>
      </c>
      <c r="F75" s="101">
        <v>48200</v>
      </c>
      <c r="G75" s="101"/>
      <c r="H75" s="101"/>
      <c r="I75" s="108">
        <f t="shared" si="16"/>
        <v>48200</v>
      </c>
      <c r="J75" s="102">
        <v>42576.4</v>
      </c>
      <c r="K75" s="103"/>
      <c r="L75" s="104">
        <f t="shared" si="15"/>
        <v>5623.5999999999985</v>
      </c>
    </row>
    <row r="76" spans="1:12" ht="21" customHeight="1">
      <c r="A76" s="262"/>
      <c r="B76" s="264"/>
      <c r="C76" s="133"/>
      <c r="D76" s="117"/>
      <c r="E76" s="100" t="s">
        <v>245</v>
      </c>
      <c r="F76" s="101">
        <v>14500</v>
      </c>
      <c r="G76" s="101"/>
      <c r="H76" s="101"/>
      <c r="I76" s="108">
        <f t="shared" si="16"/>
        <v>14500</v>
      </c>
      <c r="J76" s="102">
        <v>11610.34</v>
      </c>
      <c r="K76" s="103"/>
      <c r="L76" s="104">
        <f t="shared" si="15"/>
        <v>2889.66</v>
      </c>
    </row>
    <row r="77" spans="1:12" ht="21" customHeight="1">
      <c r="A77" s="262"/>
      <c r="B77" s="264"/>
      <c r="C77" s="133" t="s">
        <v>1</v>
      </c>
      <c r="D77" s="105" t="s">
        <v>157</v>
      </c>
      <c r="E77" s="100"/>
      <c r="F77" s="101">
        <f>SUM(F78:F80)</f>
        <v>337000</v>
      </c>
      <c r="G77" s="251">
        <v>-31549</v>
      </c>
      <c r="H77" s="251"/>
      <c r="I77" s="254">
        <f t="shared" si="16"/>
        <v>305451</v>
      </c>
      <c r="J77" s="257">
        <v>305451</v>
      </c>
      <c r="K77" s="238"/>
      <c r="L77" s="241">
        <f t="shared" si="15"/>
        <v>0</v>
      </c>
    </row>
    <row r="78" spans="1:12" ht="21" customHeight="1">
      <c r="A78" s="262"/>
      <c r="B78" s="264"/>
      <c r="C78" s="133"/>
      <c r="D78" s="109"/>
      <c r="E78" s="100" t="s">
        <v>246</v>
      </c>
      <c r="F78" s="101">
        <v>240000</v>
      </c>
      <c r="G78" s="252"/>
      <c r="H78" s="252"/>
      <c r="I78" s="255"/>
      <c r="J78" s="258"/>
      <c r="K78" s="239"/>
      <c r="L78" s="242"/>
    </row>
    <row r="79" spans="1:12" ht="21" customHeight="1">
      <c r="A79" s="262"/>
      <c r="B79" s="264"/>
      <c r="C79" s="133"/>
      <c r="D79" s="133"/>
      <c r="E79" s="100" t="s">
        <v>247</v>
      </c>
      <c r="F79" s="101">
        <v>72000</v>
      </c>
      <c r="G79" s="252"/>
      <c r="H79" s="252"/>
      <c r="I79" s="255"/>
      <c r="J79" s="258"/>
      <c r="K79" s="239"/>
      <c r="L79" s="242"/>
    </row>
    <row r="80" spans="1:12" ht="21" customHeight="1">
      <c r="A80" s="262"/>
      <c r="B80" s="264"/>
      <c r="C80" s="133"/>
      <c r="D80" s="117"/>
      <c r="E80" s="100" t="s">
        <v>248</v>
      </c>
      <c r="F80" s="101">
        <v>25000</v>
      </c>
      <c r="G80" s="253"/>
      <c r="H80" s="253"/>
      <c r="I80" s="256"/>
      <c r="J80" s="259"/>
      <c r="K80" s="240"/>
      <c r="L80" s="243"/>
    </row>
    <row r="81" spans="1:12" ht="21" customHeight="1">
      <c r="A81" s="262"/>
      <c r="B81" s="264"/>
      <c r="C81" s="133"/>
      <c r="D81" s="105" t="s">
        <v>158</v>
      </c>
      <c r="E81" s="100"/>
      <c r="F81" s="101">
        <f>SUM(F82:F84)</f>
        <v>395500</v>
      </c>
      <c r="G81" s="101">
        <f t="shared" ref="G81:H81" si="18">SUM(G82:G84)</f>
        <v>14820</v>
      </c>
      <c r="H81" s="101">
        <f t="shared" si="18"/>
        <v>200506</v>
      </c>
      <c r="I81" s="108">
        <f t="shared" si="16"/>
        <v>610826</v>
      </c>
      <c r="J81" s="102">
        <f>SUM(J82:J84)</f>
        <v>573391.05000000005</v>
      </c>
      <c r="K81" s="103"/>
      <c r="L81" s="104">
        <f t="shared" si="15"/>
        <v>37434.949999999953</v>
      </c>
    </row>
    <row r="82" spans="1:12" ht="21" customHeight="1">
      <c r="A82" s="262"/>
      <c r="B82" s="264"/>
      <c r="C82" s="133"/>
      <c r="D82" s="109"/>
      <c r="E82" s="100" t="s">
        <v>249</v>
      </c>
      <c r="F82" s="101">
        <v>217100</v>
      </c>
      <c r="G82" s="101">
        <v>14820</v>
      </c>
      <c r="H82" s="101"/>
      <c r="I82" s="108">
        <f t="shared" si="16"/>
        <v>231920</v>
      </c>
      <c r="J82" s="102">
        <v>213440.75</v>
      </c>
      <c r="K82" s="103"/>
      <c r="L82" s="104">
        <f t="shared" si="15"/>
        <v>18479.25</v>
      </c>
    </row>
    <row r="83" spans="1:12" ht="21" customHeight="1">
      <c r="A83" s="262"/>
      <c r="B83" s="264"/>
      <c r="C83" s="133"/>
      <c r="D83" s="133"/>
      <c r="E83" s="100" t="s">
        <v>250</v>
      </c>
      <c r="F83" s="101">
        <v>62800</v>
      </c>
      <c r="G83" s="101"/>
      <c r="H83" s="101"/>
      <c r="I83" s="108">
        <f t="shared" si="16"/>
        <v>62800</v>
      </c>
      <c r="J83" s="102">
        <v>43932.3</v>
      </c>
      <c r="K83" s="103"/>
      <c r="L83" s="104">
        <f t="shared" si="15"/>
        <v>18867.699999999997</v>
      </c>
    </row>
    <row r="84" spans="1:12" ht="21" customHeight="1">
      <c r="A84" s="262"/>
      <c r="B84" s="264"/>
      <c r="C84" s="133"/>
      <c r="D84" s="117"/>
      <c r="E84" s="100" t="s">
        <v>251</v>
      </c>
      <c r="F84" s="101">
        <v>115600</v>
      </c>
      <c r="G84" s="101"/>
      <c r="H84" s="101">
        <v>200506</v>
      </c>
      <c r="I84" s="108">
        <f t="shared" si="16"/>
        <v>316106</v>
      </c>
      <c r="J84" s="102">
        <v>316018</v>
      </c>
      <c r="K84" s="103"/>
      <c r="L84" s="104">
        <f t="shared" si="15"/>
        <v>88</v>
      </c>
    </row>
    <row r="85" spans="1:12" ht="21" customHeight="1">
      <c r="A85" s="262"/>
      <c r="B85" s="264"/>
      <c r="C85" s="133"/>
      <c r="D85" s="105" t="s">
        <v>84</v>
      </c>
      <c r="E85" s="100"/>
      <c r="F85" s="101">
        <f>SUM(F86:F88)</f>
        <v>59800</v>
      </c>
      <c r="G85" s="101">
        <f t="shared" ref="G85:H85" si="19">SUM(G86:G88)</f>
        <v>0</v>
      </c>
      <c r="H85" s="101">
        <f t="shared" si="19"/>
        <v>0</v>
      </c>
      <c r="I85" s="108">
        <f t="shared" si="16"/>
        <v>59800</v>
      </c>
      <c r="J85" s="102">
        <f>SUM(J86:J88)</f>
        <v>44594.32</v>
      </c>
      <c r="K85" s="103"/>
      <c r="L85" s="104">
        <f t="shared" si="15"/>
        <v>15205.68</v>
      </c>
    </row>
    <row r="86" spans="1:12" ht="21" customHeight="1">
      <c r="A86" s="262"/>
      <c r="B86" s="264"/>
      <c r="C86" s="133"/>
      <c r="D86" s="109"/>
      <c r="E86" s="100" t="s">
        <v>252</v>
      </c>
      <c r="F86" s="101">
        <v>50000</v>
      </c>
      <c r="G86" s="101"/>
      <c r="H86" s="101"/>
      <c r="I86" s="108">
        <f t="shared" si="16"/>
        <v>50000</v>
      </c>
      <c r="J86" s="102">
        <v>42823.42</v>
      </c>
      <c r="K86" s="103"/>
      <c r="L86" s="104">
        <f t="shared" si="15"/>
        <v>7176.5800000000017</v>
      </c>
    </row>
    <row r="87" spans="1:12" ht="21" customHeight="1">
      <c r="A87" s="262"/>
      <c r="B87" s="264"/>
      <c r="C87" s="133"/>
      <c r="D87" s="133"/>
      <c r="E87" s="100" t="s">
        <v>253</v>
      </c>
      <c r="F87" s="101">
        <v>8800</v>
      </c>
      <c r="G87" s="101"/>
      <c r="H87" s="101"/>
      <c r="I87" s="108">
        <f t="shared" si="16"/>
        <v>8800</v>
      </c>
      <c r="J87" s="102">
        <v>1770.9</v>
      </c>
      <c r="K87" s="103"/>
      <c r="L87" s="104">
        <f t="shared" si="15"/>
        <v>7029.1</v>
      </c>
    </row>
    <row r="88" spans="1:12" ht="21" customHeight="1">
      <c r="A88" s="262"/>
      <c r="B88" s="264"/>
      <c r="C88" s="133"/>
      <c r="D88" s="117"/>
      <c r="E88" s="100" t="s">
        <v>254</v>
      </c>
      <c r="F88" s="101">
        <v>1000</v>
      </c>
      <c r="G88" s="101"/>
      <c r="H88" s="101"/>
      <c r="I88" s="108">
        <f t="shared" si="16"/>
        <v>1000</v>
      </c>
      <c r="J88" s="102">
        <v>0</v>
      </c>
      <c r="K88" s="103"/>
      <c r="L88" s="104">
        <f t="shared" si="15"/>
        <v>1000</v>
      </c>
    </row>
    <row r="89" spans="1:12" ht="21" customHeight="1">
      <c r="A89" s="262"/>
      <c r="B89" s="264"/>
      <c r="C89" s="133"/>
      <c r="D89" s="105" t="s">
        <v>85</v>
      </c>
      <c r="E89" s="100"/>
      <c r="F89" s="101">
        <f>SUM(F90:F91)</f>
        <v>259600</v>
      </c>
      <c r="G89" s="101">
        <f t="shared" ref="G89:H89" si="20">SUM(G90:G91)</f>
        <v>0</v>
      </c>
      <c r="H89" s="101">
        <f t="shared" si="20"/>
        <v>0</v>
      </c>
      <c r="I89" s="108">
        <f t="shared" si="16"/>
        <v>259600</v>
      </c>
      <c r="J89" s="102">
        <f>SUM(J90:J91)</f>
        <v>251060.03999999998</v>
      </c>
      <c r="K89" s="103"/>
      <c r="L89" s="104">
        <f t="shared" si="15"/>
        <v>8539.960000000021</v>
      </c>
    </row>
    <row r="90" spans="1:12" ht="21" customHeight="1">
      <c r="A90" s="262"/>
      <c r="B90" s="264"/>
      <c r="C90" s="133"/>
      <c r="D90" s="109"/>
      <c r="E90" s="100" t="s">
        <v>255</v>
      </c>
      <c r="F90" s="101">
        <v>137800</v>
      </c>
      <c r="G90" s="101"/>
      <c r="H90" s="101"/>
      <c r="I90" s="108">
        <f t="shared" si="16"/>
        <v>137800</v>
      </c>
      <c r="J90" s="102">
        <v>131798</v>
      </c>
      <c r="K90" s="103"/>
      <c r="L90" s="104">
        <f t="shared" si="15"/>
        <v>6002</v>
      </c>
    </row>
    <row r="91" spans="1:12" ht="21" customHeight="1">
      <c r="A91" s="262"/>
      <c r="B91" s="264"/>
      <c r="C91" s="133"/>
      <c r="D91" s="117"/>
      <c r="E91" s="100" t="s">
        <v>256</v>
      </c>
      <c r="F91" s="101">
        <v>121800</v>
      </c>
      <c r="G91" s="101"/>
      <c r="H91" s="101"/>
      <c r="I91" s="108">
        <f t="shared" si="16"/>
        <v>121800</v>
      </c>
      <c r="J91" s="102">
        <v>119262.04</v>
      </c>
      <c r="K91" s="103"/>
      <c r="L91" s="104">
        <f t="shared" si="15"/>
        <v>2537.9600000000064</v>
      </c>
    </row>
    <row r="92" spans="1:12" ht="21" customHeight="1">
      <c r="A92" s="262"/>
      <c r="B92" s="264"/>
      <c r="C92" s="133"/>
      <c r="D92" s="105" t="s">
        <v>86</v>
      </c>
      <c r="E92" s="100"/>
      <c r="F92" s="101">
        <f>SUM(F93:F94)</f>
        <v>19200</v>
      </c>
      <c r="G92" s="101">
        <f t="shared" ref="G92:H92" si="21">SUM(G93:G94)</f>
        <v>12000</v>
      </c>
      <c r="H92" s="101">
        <f t="shared" si="21"/>
        <v>0</v>
      </c>
      <c r="I92" s="108">
        <f t="shared" si="16"/>
        <v>31200</v>
      </c>
      <c r="J92" s="102">
        <f>SUM(J93:J94)</f>
        <v>18199</v>
      </c>
      <c r="K92" s="103"/>
      <c r="L92" s="104">
        <f t="shared" si="15"/>
        <v>13001</v>
      </c>
    </row>
    <row r="93" spans="1:12" ht="21" customHeight="1">
      <c r="A93" s="262"/>
      <c r="B93" s="264"/>
      <c r="C93" s="133"/>
      <c r="D93" s="109"/>
      <c r="E93" s="100" t="s">
        <v>257</v>
      </c>
      <c r="F93" s="101">
        <v>7200</v>
      </c>
      <c r="G93" s="101">
        <v>12000</v>
      </c>
      <c r="H93" s="101"/>
      <c r="I93" s="108">
        <f t="shared" si="16"/>
        <v>19200</v>
      </c>
      <c r="J93" s="102">
        <v>18199</v>
      </c>
      <c r="K93" s="103"/>
      <c r="L93" s="104">
        <f t="shared" si="15"/>
        <v>1001</v>
      </c>
    </row>
    <row r="94" spans="1:12" ht="21" customHeight="1">
      <c r="A94" s="262"/>
      <c r="B94" s="264"/>
      <c r="C94" s="133"/>
      <c r="D94" s="117"/>
      <c r="E94" s="100" t="s">
        <v>258</v>
      </c>
      <c r="F94" s="101">
        <v>12000</v>
      </c>
      <c r="G94" s="101"/>
      <c r="H94" s="101"/>
      <c r="I94" s="108">
        <f t="shared" si="16"/>
        <v>12000</v>
      </c>
      <c r="J94" s="102">
        <v>0</v>
      </c>
      <c r="K94" s="103"/>
      <c r="L94" s="104">
        <f t="shared" si="15"/>
        <v>12000</v>
      </c>
    </row>
    <row r="95" spans="1:12" ht="21" customHeight="1">
      <c r="A95" s="262"/>
      <c r="B95" s="264"/>
      <c r="C95" s="133"/>
      <c r="D95" s="105" t="s">
        <v>87</v>
      </c>
      <c r="E95" s="100"/>
      <c r="F95" s="101">
        <f>SUM(F96:F97)</f>
        <v>122000</v>
      </c>
      <c r="G95" s="101">
        <f t="shared" ref="G95:H95" si="22">SUM(G96:G97)</f>
        <v>50000</v>
      </c>
      <c r="H95" s="101">
        <f t="shared" si="22"/>
        <v>0</v>
      </c>
      <c r="I95" s="108">
        <f t="shared" si="16"/>
        <v>172000</v>
      </c>
      <c r="J95" s="102">
        <f>SUM(J96:J97)</f>
        <v>170203.34</v>
      </c>
      <c r="K95" s="103"/>
      <c r="L95" s="104">
        <f t="shared" si="15"/>
        <v>1796.6600000000035</v>
      </c>
    </row>
    <row r="96" spans="1:12" ht="21" customHeight="1">
      <c r="A96" s="262"/>
      <c r="B96" s="264"/>
      <c r="C96" s="133"/>
      <c r="D96" s="109"/>
      <c r="E96" s="150" t="s">
        <v>259</v>
      </c>
      <c r="F96" s="151">
        <v>96000</v>
      </c>
      <c r="G96" s="151">
        <v>32000</v>
      </c>
      <c r="H96" s="151"/>
      <c r="I96" s="108">
        <f t="shared" si="16"/>
        <v>128000</v>
      </c>
      <c r="J96" s="102">
        <v>126538.88</v>
      </c>
      <c r="K96" s="103"/>
      <c r="L96" s="104">
        <f t="shared" si="15"/>
        <v>1461.1199999999953</v>
      </c>
    </row>
    <row r="97" spans="1:13" ht="21" customHeight="1">
      <c r="A97" s="262"/>
      <c r="B97" s="264"/>
      <c r="C97" s="133"/>
      <c r="D97" s="117"/>
      <c r="E97" s="150" t="s">
        <v>260</v>
      </c>
      <c r="F97" s="151">
        <v>26000</v>
      </c>
      <c r="G97" s="151">
        <v>18000</v>
      </c>
      <c r="H97" s="151"/>
      <c r="I97" s="108">
        <f t="shared" si="16"/>
        <v>44000</v>
      </c>
      <c r="J97" s="102">
        <v>43664.46</v>
      </c>
      <c r="K97" s="103"/>
      <c r="L97" s="104">
        <f t="shared" si="15"/>
        <v>335.54000000000087</v>
      </c>
    </row>
    <row r="98" spans="1:13" ht="21" customHeight="1">
      <c r="A98" s="262"/>
      <c r="B98" s="264"/>
      <c r="C98" s="133"/>
      <c r="D98" s="105" t="s">
        <v>159</v>
      </c>
      <c r="E98" s="100"/>
      <c r="F98" s="101">
        <f>SUM(F99:F101)</f>
        <v>174700</v>
      </c>
      <c r="G98" s="101">
        <f t="shared" ref="G98:H98" si="23">SUM(G99:G101)</f>
        <v>0</v>
      </c>
      <c r="H98" s="101">
        <f t="shared" si="23"/>
        <v>-55000</v>
      </c>
      <c r="I98" s="108">
        <f t="shared" si="16"/>
        <v>119700</v>
      </c>
      <c r="J98" s="102">
        <f>SUM(J99:J101)</f>
        <v>113498.09999999999</v>
      </c>
      <c r="K98" s="103"/>
      <c r="L98" s="104">
        <f t="shared" si="15"/>
        <v>6201.9000000000087</v>
      </c>
    </row>
    <row r="99" spans="1:13" ht="21" customHeight="1">
      <c r="A99" s="262"/>
      <c r="B99" s="264"/>
      <c r="C99" s="133"/>
      <c r="D99" s="109"/>
      <c r="E99" s="100" t="s">
        <v>261</v>
      </c>
      <c r="F99" s="101">
        <v>125500</v>
      </c>
      <c r="G99" s="101"/>
      <c r="H99" s="101">
        <v>-23800</v>
      </c>
      <c r="I99" s="108">
        <f t="shared" si="16"/>
        <v>101700</v>
      </c>
      <c r="J99" s="102">
        <v>97153.4</v>
      </c>
      <c r="K99" s="103"/>
      <c r="L99" s="104">
        <f t="shared" si="15"/>
        <v>4546.6000000000058</v>
      </c>
    </row>
    <row r="100" spans="1:13" ht="21" customHeight="1">
      <c r="A100" s="262"/>
      <c r="B100" s="264"/>
      <c r="C100" s="133"/>
      <c r="D100" s="133"/>
      <c r="E100" s="150" t="s">
        <v>262</v>
      </c>
      <c r="F100" s="151">
        <v>45000</v>
      </c>
      <c r="G100" s="151"/>
      <c r="H100" s="151">
        <v>-32000</v>
      </c>
      <c r="I100" s="108">
        <f t="shared" si="16"/>
        <v>13000</v>
      </c>
      <c r="J100" s="102">
        <v>12096.72</v>
      </c>
      <c r="K100" s="103"/>
      <c r="L100" s="104">
        <f t="shared" si="15"/>
        <v>903.28000000000065</v>
      </c>
    </row>
    <row r="101" spans="1:13" ht="21" customHeight="1">
      <c r="A101" s="262"/>
      <c r="B101" s="264"/>
      <c r="C101" s="133"/>
      <c r="D101" s="117"/>
      <c r="E101" s="150" t="s">
        <v>263</v>
      </c>
      <c r="F101" s="151">
        <v>4200</v>
      </c>
      <c r="G101" s="151"/>
      <c r="H101" s="151">
        <v>800</v>
      </c>
      <c r="I101" s="108">
        <f t="shared" si="16"/>
        <v>5000</v>
      </c>
      <c r="J101" s="102">
        <v>4247.9799999999996</v>
      </c>
      <c r="K101" s="103"/>
      <c r="L101" s="104">
        <f t="shared" si="15"/>
        <v>752.02000000000044</v>
      </c>
    </row>
    <row r="102" spans="1:13" ht="21" customHeight="1">
      <c r="A102" s="262"/>
      <c r="B102" s="264"/>
      <c r="C102" s="133"/>
      <c r="D102" s="105" t="s">
        <v>160</v>
      </c>
      <c r="E102" s="100"/>
      <c r="F102" s="101">
        <f>SUM(F103:F105)</f>
        <v>275200</v>
      </c>
      <c r="G102" s="101">
        <f t="shared" ref="G102:H102" si="24">SUM(G103:G105)</f>
        <v>0</v>
      </c>
      <c r="H102" s="101">
        <f t="shared" si="24"/>
        <v>0</v>
      </c>
      <c r="I102" s="108">
        <f t="shared" si="16"/>
        <v>275200</v>
      </c>
      <c r="J102" s="102">
        <f>SUM(J103:J105)</f>
        <v>186387.82</v>
      </c>
      <c r="K102" s="103"/>
      <c r="L102" s="104">
        <f t="shared" si="15"/>
        <v>88812.18</v>
      </c>
    </row>
    <row r="103" spans="1:13" ht="21" customHeight="1">
      <c r="A103" s="262"/>
      <c r="B103" s="264"/>
      <c r="C103" s="133"/>
      <c r="D103" s="109"/>
      <c r="E103" s="100" t="s">
        <v>264</v>
      </c>
      <c r="F103" s="101">
        <v>121600</v>
      </c>
      <c r="G103" s="101"/>
      <c r="H103" s="101"/>
      <c r="I103" s="108">
        <f t="shared" si="16"/>
        <v>121600</v>
      </c>
      <c r="J103" s="102">
        <v>104397.78</v>
      </c>
      <c r="K103" s="103"/>
      <c r="L103" s="104">
        <f t="shared" si="15"/>
        <v>17202.22</v>
      </c>
    </row>
    <row r="104" spans="1:13" ht="21" customHeight="1">
      <c r="A104" s="262"/>
      <c r="B104" s="264"/>
      <c r="C104" s="133"/>
      <c r="D104" s="133"/>
      <c r="E104" s="100" t="s">
        <v>265</v>
      </c>
      <c r="F104" s="101">
        <v>133600</v>
      </c>
      <c r="G104" s="101"/>
      <c r="H104" s="101"/>
      <c r="I104" s="108">
        <f t="shared" si="16"/>
        <v>133600</v>
      </c>
      <c r="J104" s="102">
        <v>61994.54</v>
      </c>
      <c r="K104" s="103"/>
      <c r="L104" s="104">
        <f t="shared" si="15"/>
        <v>71605.459999999992</v>
      </c>
    </row>
    <row r="105" spans="1:13" ht="21" customHeight="1">
      <c r="A105" s="262"/>
      <c r="B105" s="264"/>
      <c r="C105" s="117"/>
      <c r="D105" s="117"/>
      <c r="E105" s="100" t="s">
        <v>266</v>
      </c>
      <c r="F105" s="101">
        <v>20000</v>
      </c>
      <c r="G105" s="101"/>
      <c r="H105" s="101"/>
      <c r="I105" s="108">
        <f t="shared" si="16"/>
        <v>20000</v>
      </c>
      <c r="J105" s="102">
        <v>19995.5</v>
      </c>
      <c r="K105" s="103"/>
      <c r="L105" s="104">
        <f t="shared" si="15"/>
        <v>4.5</v>
      </c>
    </row>
    <row r="106" spans="1:13" ht="21" customHeight="1">
      <c r="A106" s="262"/>
      <c r="B106" s="264"/>
      <c r="C106" s="105" t="s">
        <v>161</v>
      </c>
      <c r="D106" s="106"/>
      <c r="E106" s="107"/>
      <c r="F106" s="144">
        <f>F107+F113+F117+F118+F119+F122+F123</f>
        <v>1633235</v>
      </c>
      <c r="G106" s="144">
        <f t="shared" ref="G106:H106" si="25">G107+G113+G117+G118+G119+G122+G123</f>
        <v>-99096</v>
      </c>
      <c r="H106" s="144">
        <f t="shared" si="25"/>
        <v>1</v>
      </c>
      <c r="I106" s="108">
        <f>SUM(F106:H106)</f>
        <v>1534140</v>
      </c>
      <c r="J106" s="102">
        <f>J107+J113+J117+J118+J119+J122+J123</f>
        <v>1359602.12</v>
      </c>
      <c r="K106" s="103"/>
      <c r="L106" s="104">
        <f t="shared" si="15"/>
        <v>174537.87999999989</v>
      </c>
      <c r="M106" s="30"/>
    </row>
    <row r="107" spans="1:13" ht="21" customHeight="1">
      <c r="A107" s="262"/>
      <c r="B107" s="264"/>
      <c r="C107" s="109"/>
      <c r="D107" s="105" t="s">
        <v>162</v>
      </c>
      <c r="E107" s="100"/>
      <c r="F107" s="101">
        <f>SUM(F108:F112)</f>
        <v>306875</v>
      </c>
      <c r="G107" s="101">
        <f t="shared" ref="G107:H107" si="26">SUM(G108:G112)</f>
        <v>0</v>
      </c>
      <c r="H107" s="101">
        <f t="shared" si="26"/>
        <v>0</v>
      </c>
      <c r="I107" s="108">
        <f t="shared" si="16"/>
        <v>306875</v>
      </c>
      <c r="J107" s="102">
        <f>SUM(J108:J112)</f>
        <v>242623.40999999997</v>
      </c>
      <c r="K107" s="102"/>
      <c r="L107" s="104">
        <f t="shared" si="15"/>
        <v>64251.590000000026</v>
      </c>
    </row>
    <row r="108" spans="1:13" ht="21" customHeight="1">
      <c r="A108" s="262"/>
      <c r="B108" s="264"/>
      <c r="C108" s="133"/>
      <c r="D108" s="109"/>
      <c r="E108" s="100" t="s">
        <v>267</v>
      </c>
      <c r="F108" s="101">
        <v>83280</v>
      </c>
      <c r="G108" s="101"/>
      <c r="H108" s="101"/>
      <c r="I108" s="108">
        <f t="shared" si="16"/>
        <v>83280</v>
      </c>
      <c r="J108" s="102">
        <v>78221.7</v>
      </c>
      <c r="K108" s="103"/>
      <c r="L108" s="104">
        <f t="shared" si="15"/>
        <v>5058.3000000000029</v>
      </c>
    </row>
    <row r="109" spans="1:13" ht="21" customHeight="1">
      <c r="A109" s="262"/>
      <c r="B109" s="264"/>
      <c r="C109" s="133"/>
      <c r="D109" s="133"/>
      <c r="E109" s="100" t="s">
        <v>268</v>
      </c>
      <c r="F109" s="101">
        <v>40000</v>
      </c>
      <c r="G109" s="101"/>
      <c r="H109" s="101"/>
      <c r="I109" s="108">
        <f t="shared" si="16"/>
        <v>40000</v>
      </c>
      <c r="J109" s="103">
        <v>24221.91</v>
      </c>
      <c r="K109" s="103"/>
      <c r="L109" s="104">
        <f t="shared" si="15"/>
        <v>15778.09</v>
      </c>
    </row>
    <row r="110" spans="1:13" ht="21" customHeight="1">
      <c r="A110" s="262"/>
      <c r="B110" s="264"/>
      <c r="C110" s="133"/>
      <c r="D110" s="133"/>
      <c r="E110" s="100" t="s">
        <v>269</v>
      </c>
      <c r="F110" s="101">
        <v>36655</v>
      </c>
      <c r="G110" s="101"/>
      <c r="H110" s="101"/>
      <c r="I110" s="108">
        <f t="shared" si="16"/>
        <v>36655</v>
      </c>
      <c r="J110" s="103">
        <v>31776</v>
      </c>
      <c r="K110" s="103"/>
      <c r="L110" s="104">
        <f t="shared" si="15"/>
        <v>4879</v>
      </c>
    </row>
    <row r="111" spans="1:13" ht="21" customHeight="1">
      <c r="A111" s="262"/>
      <c r="B111" s="264"/>
      <c r="C111" s="133"/>
      <c r="D111" s="133"/>
      <c r="E111" s="100" t="s">
        <v>270</v>
      </c>
      <c r="F111" s="101">
        <v>146640</v>
      </c>
      <c r="G111" s="101"/>
      <c r="H111" s="101"/>
      <c r="I111" s="108">
        <f t="shared" si="16"/>
        <v>146640</v>
      </c>
      <c r="J111" s="102">
        <v>108403.8</v>
      </c>
      <c r="K111" s="103"/>
      <c r="L111" s="104">
        <f t="shared" si="15"/>
        <v>38236.199999999997</v>
      </c>
    </row>
    <row r="112" spans="1:13" ht="21" customHeight="1">
      <c r="A112" s="262"/>
      <c r="B112" s="264"/>
      <c r="C112" s="133"/>
      <c r="D112" s="117"/>
      <c r="E112" s="100" t="s">
        <v>271</v>
      </c>
      <c r="F112" s="101">
        <v>300</v>
      </c>
      <c r="G112" s="101"/>
      <c r="H112" s="101"/>
      <c r="I112" s="108">
        <f t="shared" si="16"/>
        <v>300</v>
      </c>
      <c r="J112" s="102">
        <v>0</v>
      </c>
      <c r="K112" s="103"/>
      <c r="L112" s="104">
        <f t="shared" si="15"/>
        <v>300</v>
      </c>
    </row>
    <row r="113" spans="1:12" ht="21" customHeight="1">
      <c r="A113" s="262"/>
      <c r="B113" s="264"/>
      <c r="C113" s="133" t="s">
        <v>1</v>
      </c>
      <c r="D113" s="105" t="s">
        <v>163</v>
      </c>
      <c r="E113" s="100"/>
      <c r="F113" s="101">
        <f>SUM(F114:F116)</f>
        <v>175200</v>
      </c>
      <c r="G113" s="101">
        <f t="shared" ref="G113:H113" si="27">SUM(G114:G116)</f>
        <v>0</v>
      </c>
      <c r="H113" s="101">
        <f t="shared" si="27"/>
        <v>0</v>
      </c>
      <c r="I113" s="108">
        <f t="shared" si="16"/>
        <v>175200</v>
      </c>
      <c r="J113" s="102">
        <f>SUM(J114:J116)</f>
        <v>85637.200000000012</v>
      </c>
      <c r="K113" s="103"/>
      <c r="L113" s="104">
        <f t="shared" si="15"/>
        <v>89562.799999999988</v>
      </c>
    </row>
    <row r="114" spans="1:12" ht="21" customHeight="1">
      <c r="A114" s="262"/>
      <c r="B114" s="264"/>
      <c r="C114" s="133"/>
      <c r="D114" s="109"/>
      <c r="E114" s="100" t="s">
        <v>164</v>
      </c>
      <c r="F114" s="101">
        <v>24000</v>
      </c>
      <c r="G114" s="101"/>
      <c r="H114" s="101"/>
      <c r="I114" s="108">
        <f t="shared" si="16"/>
        <v>24000</v>
      </c>
      <c r="J114" s="102">
        <v>20040</v>
      </c>
      <c r="K114" s="103"/>
      <c r="L114" s="104">
        <f t="shared" si="15"/>
        <v>3960</v>
      </c>
    </row>
    <row r="115" spans="1:12" ht="21" customHeight="1">
      <c r="A115" s="262"/>
      <c r="B115" s="264"/>
      <c r="C115" s="133"/>
      <c r="D115" s="133"/>
      <c r="E115" s="100" t="s">
        <v>272</v>
      </c>
      <c r="F115" s="101">
        <v>21700</v>
      </c>
      <c r="G115" s="101"/>
      <c r="H115" s="101"/>
      <c r="I115" s="108">
        <f t="shared" si="16"/>
        <v>21700</v>
      </c>
      <c r="J115" s="102">
        <v>19380.830000000002</v>
      </c>
      <c r="K115" s="103"/>
      <c r="L115" s="104">
        <f t="shared" si="15"/>
        <v>2319.1699999999983</v>
      </c>
    </row>
    <row r="116" spans="1:12" ht="21" customHeight="1">
      <c r="A116" s="262"/>
      <c r="B116" s="264"/>
      <c r="C116" s="133"/>
      <c r="D116" s="117"/>
      <c r="E116" s="100" t="s">
        <v>273</v>
      </c>
      <c r="F116" s="101">
        <v>129500</v>
      </c>
      <c r="G116" s="101"/>
      <c r="H116" s="101"/>
      <c r="I116" s="108">
        <f t="shared" si="16"/>
        <v>129500</v>
      </c>
      <c r="J116" s="102">
        <v>46216.37</v>
      </c>
      <c r="K116" s="103"/>
      <c r="L116" s="104">
        <f t="shared" si="15"/>
        <v>83283.63</v>
      </c>
    </row>
    <row r="117" spans="1:12" ht="21" customHeight="1">
      <c r="A117" s="262"/>
      <c r="B117" s="264"/>
      <c r="C117" s="133" t="s">
        <v>1</v>
      </c>
      <c r="D117" s="124" t="s">
        <v>165</v>
      </c>
      <c r="E117" s="147" t="s">
        <v>274</v>
      </c>
      <c r="F117" s="144">
        <v>78000</v>
      </c>
      <c r="G117" s="144"/>
      <c r="H117" s="144"/>
      <c r="I117" s="108">
        <f t="shared" si="16"/>
        <v>78000</v>
      </c>
      <c r="J117" s="102">
        <v>59838.04</v>
      </c>
      <c r="K117" s="102"/>
      <c r="L117" s="104">
        <f>I117-J117-K117</f>
        <v>18161.96</v>
      </c>
    </row>
    <row r="118" spans="1:12" ht="21" customHeight="1">
      <c r="A118" s="262"/>
      <c r="B118" s="264"/>
      <c r="C118" s="133"/>
      <c r="D118" s="105" t="s">
        <v>88</v>
      </c>
      <c r="E118" s="150" t="s">
        <v>275</v>
      </c>
      <c r="F118" s="151">
        <v>8000</v>
      </c>
      <c r="G118" s="151"/>
      <c r="H118" s="151"/>
      <c r="I118" s="108">
        <f t="shared" si="16"/>
        <v>8000</v>
      </c>
      <c r="J118" s="102">
        <v>7799.4</v>
      </c>
      <c r="K118" s="103"/>
      <c r="L118" s="104">
        <f>I118-J118-K118</f>
        <v>200.60000000000036</v>
      </c>
    </row>
    <row r="119" spans="1:12" ht="21" customHeight="1">
      <c r="A119" s="262"/>
      <c r="B119" s="264"/>
      <c r="C119" s="133"/>
      <c r="D119" s="105" t="s">
        <v>89</v>
      </c>
      <c r="E119" s="100"/>
      <c r="F119" s="101">
        <f>SUM(F120:F121)</f>
        <v>42160</v>
      </c>
      <c r="G119" s="101">
        <f t="shared" ref="G119:H119" si="28">SUM(G120:G121)</f>
        <v>0</v>
      </c>
      <c r="H119" s="101">
        <f t="shared" si="28"/>
        <v>1</v>
      </c>
      <c r="I119" s="108">
        <f t="shared" si="16"/>
        <v>42161</v>
      </c>
      <c r="J119" s="103">
        <f>SUM(J120:J121)</f>
        <v>39800.14</v>
      </c>
      <c r="K119" s="103"/>
      <c r="L119" s="104">
        <f t="shared" si="15"/>
        <v>2360.8600000000006</v>
      </c>
    </row>
    <row r="120" spans="1:12" ht="21" customHeight="1">
      <c r="A120" s="262"/>
      <c r="B120" s="264"/>
      <c r="C120" s="133"/>
      <c r="D120" s="109"/>
      <c r="E120" s="150" t="s">
        <v>276</v>
      </c>
      <c r="F120" s="151">
        <v>14060</v>
      </c>
      <c r="G120" s="151"/>
      <c r="H120" s="151">
        <v>5101</v>
      </c>
      <c r="I120" s="108">
        <f t="shared" si="16"/>
        <v>19161</v>
      </c>
      <c r="J120" s="102">
        <v>16885.330000000002</v>
      </c>
      <c r="K120" s="103"/>
      <c r="L120" s="104">
        <f t="shared" si="15"/>
        <v>2275.6699999999983</v>
      </c>
    </row>
    <row r="121" spans="1:12" ht="21" customHeight="1">
      <c r="A121" s="262"/>
      <c r="B121" s="264"/>
      <c r="C121" s="133"/>
      <c r="D121" s="117"/>
      <c r="E121" s="150" t="s">
        <v>277</v>
      </c>
      <c r="F121" s="151">
        <v>28100</v>
      </c>
      <c r="G121" s="151"/>
      <c r="H121" s="151">
        <v>-5100</v>
      </c>
      <c r="I121" s="108">
        <f t="shared" si="16"/>
        <v>23000</v>
      </c>
      <c r="J121" s="102">
        <v>22914.81</v>
      </c>
      <c r="K121" s="103"/>
      <c r="L121" s="104">
        <f t="shared" si="15"/>
        <v>85.18999999999869</v>
      </c>
    </row>
    <row r="122" spans="1:12" ht="21" customHeight="1">
      <c r="A122" s="262"/>
      <c r="B122" s="264"/>
      <c r="C122" s="133"/>
      <c r="D122" s="105" t="s">
        <v>90</v>
      </c>
      <c r="E122" s="100" t="s">
        <v>278</v>
      </c>
      <c r="F122" s="108">
        <v>23000</v>
      </c>
      <c r="G122" s="108">
        <v>0</v>
      </c>
      <c r="H122" s="108">
        <v>0</v>
      </c>
      <c r="I122" s="108">
        <f t="shared" si="16"/>
        <v>23000</v>
      </c>
      <c r="J122" s="102">
        <v>23000</v>
      </c>
      <c r="K122" s="145"/>
      <c r="L122" s="104">
        <f t="shared" si="15"/>
        <v>0</v>
      </c>
    </row>
    <row r="123" spans="1:12" ht="21" customHeight="1">
      <c r="A123" s="262"/>
      <c r="B123" s="264"/>
      <c r="C123" s="117"/>
      <c r="D123" s="152" t="s">
        <v>166</v>
      </c>
      <c r="E123" s="150" t="s">
        <v>279</v>
      </c>
      <c r="F123" s="108">
        <v>1000000</v>
      </c>
      <c r="G123" s="108">
        <v>-99096</v>
      </c>
      <c r="H123" s="108"/>
      <c r="I123" s="108">
        <f t="shared" si="16"/>
        <v>900904</v>
      </c>
      <c r="J123" s="102">
        <v>900903.93</v>
      </c>
      <c r="K123" s="145"/>
      <c r="L123" s="104">
        <f t="shared" si="15"/>
        <v>6.9999999948777258E-2</v>
      </c>
    </row>
    <row r="124" spans="1:12" ht="21" customHeight="1">
      <c r="A124" s="262"/>
      <c r="B124" s="264"/>
      <c r="C124" s="124" t="s">
        <v>24</v>
      </c>
      <c r="D124" s="142"/>
      <c r="E124" s="125"/>
      <c r="F124" s="144">
        <f>F125+F130</f>
        <v>243000</v>
      </c>
      <c r="G124" s="144">
        <f t="shared" ref="G124:H124" si="29">G125+G130</f>
        <v>0</v>
      </c>
      <c r="H124" s="144">
        <f t="shared" si="29"/>
        <v>0</v>
      </c>
      <c r="I124" s="108">
        <f t="shared" si="16"/>
        <v>243000</v>
      </c>
      <c r="J124" s="102">
        <f>J125+J130</f>
        <v>223076.91999999998</v>
      </c>
      <c r="K124" s="102"/>
      <c r="L124" s="104">
        <f t="shared" si="15"/>
        <v>19923.080000000016</v>
      </c>
    </row>
    <row r="125" spans="1:12" ht="21" customHeight="1">
      <c r="A125" s="262"/>
      <c r="B125" s="264"/>
      <c r="C125" s="109"/>
      <c r="D125" s="105" t="s">
        <v>59</v>
      </c>
      <c r="E125" s="100"/>
      <c r="F125" s="101">
        <f>SUM(F126:F129)</f>
        <v>118320</v>
      </c>
      <c r="G125" s="101">
        <f t="shared" ref="G125:H125" si="30">SUM(G126:G129)</f>
        <v>0</v>
      </c>
      <c r="H125" s="101">
        <f t="shared" si="30"/>
        <v>0</v>
      </c>
      <c r="I125" s="108">
        <f t="shared" si="16"/>
        <v>118320</v>
      </c>
      <c r="J125" s="102">
        <f>SUM(J126:J129)</f>
        <v>102185.92</v>
      </c>
      <c r="K125" s="145"/>
      <c r="L125" s="104">
        <f t="shared" si="15"/>
        <v>16134.080000000002</v>
      </c>
    </row>
    <row r="126" spans="1:12" ht="21" customHeight="1">
      <c r="A126" s="262"/>
      <c r="B126" s="264"/>
      <c r="C126" s="133"/>
      <c r="D126" s="133"/>
      <c r="E126" s="100" t="s">
        <v>280</v>
      </c>
      <c r="F126" s="101">
        <v>20000</v>
      </c>
      <c r="G126" s="101"/>
      <c r="H126" s="101">
        <v>-3050</v>
      </c>
      <c r="I126" s="108">
        <f t="shared" si="16"/>
        <v>16950</v>
      </c>
      <c r="J126" s="102">
        <v>11284.5</v>
      </c>
      <c r="K126" s="103"/>
      <c r="L126" s="104">
        <f t="shared" si="15"/>
        <v>5665.5</v>
      </c>
    </row>
    <row r="127" spans="1:12" ht="21" customHeight="1">
      <c r="A127" s="262"/>
      <c r="B127" s="264"/>
      <c r="C127" s="133"/>
      <c r="D127" s="133"/>
      <c r="E127" s="100" t="s">
        <v>281</v>
      </c>
      <c r="F127" s="101">
        <v>4000</v>
      </c>
      <c r="G127" s="101"/>
      <c r="H127" s="101">
        <v>50</v>
      </c>
      <c r="I127" s="108">
        <f t="shared" si="16"/>
        <v>4050</v>
      </c>
      <c r="J127" s="102">
        <v>4041.89</v>
      </c>
      <c r="K127" s="103"/>
      <c r="L127" s="104">
        <f t="shared" si="15"/>
        <v>8.1100000000001273</v>
      </c>
    </row>
    <row r="128" spans="1:12" ht="21" customHeight="1">
      <c r="A128" s="262"/>
      <c r="B128" s="264"/>
      <c r="C128" s="133"/>
      <c r="D128" s="133"/>
      <c r="E128" s="100" t="s">
        <v>282</v>
      </c>
      <c r="F128" s="101">
        <v>45000</v>
      </c>
      <c r="G128" s="101"/>
      <c r="H128" s="101">
        <v>3000</v>
      </c>
      <c r="I128" s="108">
        <f t="shared" si="16"/>
        <v>48000</v>
      </c>
      <c r="J128" s="102">
        <v>47145</v>
      </c>
      <c r="K128" s="103"/>
      <c r="L128" s="104">
        <f t="shared" si="15"/>
        <v>855</v>
      </c>
    </row>
    <row r="129" spans="1:12" ht="21" customHeight="1">
      <c r="A129" s="262"/>
      <c r="B129" s="264"/>
      <c r="C129" s="133"/>
      <c r="D129" s="117"/>
      <c r="E129" s="100" t="s">
        <v>283</v>
      </c>
      <c r="F129" s="101">
        <v>49320</v>
      </c>
      <c r="G129" s="101"/>
      <c r="H129" s="101"/>
      <c r="I129" s="108">
        <f t="shared" si="16"/>
        <v>49320</v>
      </c>
      <c r="J129" s="102">
        <v>39714.53</v>
      </c>
      <c r="K129" s="103"/>
      <c r="L129" s="104">
        <f t="shared" si="15"/>
        <v>9605.4700000000012</v>
      </c>
    </row>
    <row r="130" spans="1:12" ht="21" customHeight="1">
      <c r="A130" s="262"/>
      <c r="B130" s="264"/>
      <c r="C130" s="133" t="s">
        <v>1</v>
      </c>
      <c r="D130" s="105" t="s">
        <v>60</v>
      </c>
      <c r="E130" s="100"/>
      <c r="F130" s="101">
        <f>SUM(F131:F132)</f>
        <v>124680</v>
      </c>
      <c r="G130" s="101">
        <f t="shared" ref="G130:H130" si="31">SUM(G131:G132)</f>
        <v>0</v>
      </c>
      <c r="H130" s="101">
        <f t="shared" si="31"/>
        <v>0</v>
      </c>
      <c r="I130" s="108">
        <f t="shared" si="16"/>
        <v>124680</v>
      </c>
      <c r="J130" s="102">
        <f>SUM(J131:J132)</f>
        <v>120891</v>
      </c>
      <c r="K130" s="145"/>
      <c r="L130" s="104">
        <f t="shared" ref="L130:L164" si="32">I130-J130-K130</f>
        <v>3789</v>
      </c>
    </row>
    <row r="131" spans="1:12" ht="21" customHeight="1">
      <c r="A131" s="262"/>
      <c r="B131" s="264"/>
      <c r="C131" s="133"/>
      <c r="D131" s="109"/>
      <c r="E131" s="100" t="s">
        <v>284</v>
      </c>
      <c r="F131" s="101">
        <v>101080</v>
      </c>
      <c r="G131" s="101"/>
      <c r="H131" s="101">
        <v>6920</v>
      </c>
      <c r="I131" s="108">
        <f t="shared" si="16"/>
        <v>108000</v>
      </c>
      <c r="J131" s="102">
        <v>107794</v>
      </c>
      <c r="K131" s="103"/>
      <c r="L131" s="104">
        <f t="shared" si="32"/>
        <v>206</v>
      </c>
    </row>
    <row r="132" spans="1:12" ht="21" customHeight="1">
      <c r="A132" s="262"/>
      <c r="B132" s="264"/>
      <c r="C132" s="117"/>
      <c r="D132" s="117"/>
      <c r="E132" s="100" t="s">
        <v>285</v>
      </c>
      <c r="F132" s="101">
        <v>23600</v>
      </c>
      <c r="G132" s="101"/>
      <c r="H132" s="101">
        <v>-6920</v>
      </c>
      <c r="I132" s="108">
        <f t="shared" si="16"/>
        <v>16680</v>
      </c>
      <c r="J132" s="102">
        <v>13097</v>
      </c>
      <c r="K132" s="103"/>
      <c r="L132" s="104">
        <f t="shared" si="32"/>
        <v>3583</v>
      </c>
    </row>
    <row r="133" spans="1:12" ht="21" customHeight="1">
      <c r="A133" s="262"/>
      <c r="B133" s="263" t="s">
        <v>167</v>
      </c>
      <c r="C133" s="263"/>
      <c r="D133" s="105" t="s">
        <v>1</v>
      </c>
      <c r="E133" s="100" t="s">
        <v>1</v>
      </c>
      <c r="F133" s="101">
        <f>F134</f>
        <v>67430</v>
      </c>
      <c r="G133" s="101">
        <f t="shared" ref="G133:H133" si="33">G134</f>
        <v>67200</v>
      </c>
      <c r="H133" s="101">
        <f t="shared" si="33"/>
        <v>55000</v>
      </c>
      <c r="I133" s="108">
        <f t="shared" si="16"/>
        <v>189630</v>
      </c>
      <c r="J133" s="102">
        <f>J134</f>
        <v>163034</v>
      </c>
      <c r="K133" s="103"/>
      <c r="L133" s="104">
        <f t="shared" si="32"/>
        <v>26596</v>
      </c>
    </row>
    <row r="134" spans="1:12" ht="21" customHeight="1">
      <c r="A134" s="262"/>
      <c r="B134" s="275"/>
      <c r="C134" s="153" t="s">
        <v>168</v>
      </c>
      <c r="D134" s="105" t="s">
        <v>169</v>
      </c>
      <c r="E134" s="100"/>
      <c r="F134" s="101">
        <f>SUM(F135:F136)</f>
        <v>67430</v>
      </c>
      <c r="G134" s="101">
        <f t="shared" ref="G134:H134" si="34">SUM(G135:G136)</f>
        <v>67200</v>
      </c>
      <c r="H134" s="101">
        <f t="shared" si="34"/>
        <v>55000</v>
      </c>
      <c r="I134" s="108">
        <f t="shared" si="16"/>
        <v>189630</v>
      </c>
      <c r="J134" s="102">
        <f>SUM(J135:J136)</f>
        <v>163034</v>
      </c>
      <c r="K134" s="145"/>
      <c r="L134" s="104">
        <f>I134-J134-K134</f>
        <v>26596</v>
      </c>
    </row>
    <row r="135" spans="1:12" ht="21" customHeight="1">
      <c r="A135" s="262"/>
      <c r="B135" s="275"/>
      <c r="C135" s="109"/>
      <c r="D135" s="109"/>
      <c r="E135" s="100" t="s">
        <v>286</v>
      </c>
      <c r="F135" s="101">
        <v>52430</v>
      </c>
      <c r="G135" s="101">
        <v>67200</v>
      </c>
      <c r="H135" s="101"/>
      <c r="I135" s="108">
        <f t="shared" si="16"/>
        <v>119630</v>
      </c>
      <c r="J135" s="102">
        <v>93304</v>
      </c>
      <c r="K135" s="103"/>
      <c r="L135" s="104">
        <f>I135-J135-K135</f>
        <v>26326</v>
      </c>
    </row>
    <row r="136" spans="1:12" ht="21" customHeight="1">
      <c r="A136" s="262"/>
      <c r="B136" s="275"/>
      <c r="C136" s="117"/>
      <c r="D136" s="117"/>
      <c r="E136" s="100" t="s">
        <v>287</v>
      </c>
      <c r="F136" s="101">
        <v>15000</v>
      </c>
      <c r="G136" s="101"/>
      <c r="H136" s="101">
        <v>55000</v>
      </c>
      <c r="I136" s="108">
        <f t="shared" ref="I136:I164" si="35">SUM(F136:H136)</f>
        <v>70000</v>
      </c>
      <c r="J136" s="102">
        <v>69730</v>
      </c>
      <c r="K136" s="103"/>
      <c r="L136" s="104">
        <f>I136-J136-K136</f>
        <v>270</v>
      </c>
    </row>
    <row r="137" spans="1:12" ht="21" customHeight="1">
      <c r="A137" s="262"/>
      <c r="B137" s="276" t="s">
        <v>170</v>
      </c>
      <c r="C137" s="276"/>
      <c r="D137" s="106"/>
      <c r="E137" s="107"/>
      <c r="F137" s="108">
        <f>F138+F139</f>
        <v>1424770</v>
      </c>
      <c r="G137" s="108">
        <f t="shared" ref="G137:H137" si="36">G138+G139</f>
        <v>2315837</v>
      </c>
      <c r="H137" s="108">
        <f t="shared" si="36"/>
        <v>688073</v>
      </c>
      <c r="I137" s="108">
        <f t="shared" si="35"/>
        <v>4428680</v>
      </c>
      <c r="J137" s="103">
        <f>J138+J139</f>
        <v>3017130.75</v>
      </c>
      <c r="K137" s="103">
        <f>K138+K139</f>
        <v>1411540</v>
      </c>
      <c r="L137" s="104">
        <f t="shared" si="32"/>
        <v>9.25</v>
      </c>
    </row>
    <row r="138" spans="1:12" ht="21" customHeight="1">
      <c r="A138" s="262"/>
      <c r="B138" s="264"/>
      <c r="C138" s="105" t="s">
        <v>171</v>
      </c>
      <c r="D138" s="105" t="s">
        <v>171</v>
      </c>
      <c r="E138" s="100"/>
      <c r="F138" s="101">
        <v>0</v>
      </c>
      <c r="G138" s="101"/>
      <c r="H138" s="101"/>
      <c r="I138" s="108">
        <f t="shared" si="35"/>
        <v>0</v>
      </c>
      <c r="J138" s="102">
        <v>0</v>
      </c>
      <c r="K138" s="102"/>
      <c r="L138" s="104">
        <f t="shared" si="32"/>
        <v>0</v>
      </c>
    </row>
    <row r="139" spans="1:12" ht="21" customHeight="1">
      <c r="A139" s="262"/>
      <c r="B139" s="264"/>
      <c r="C139" s="105" t="s">
        <v>172</v>
      </c>
      <c r="D139" s="105" t="s">
        <v>173</v>
      </c>
      <c r="E139" s="100"/>
      <c r="F139" s="101">
        <f>SUM(F140:F141)</f>
        <v>1424770</v>
      </c>
      <c r="G139" s="101">
        <f t="shared" ref="G139:H139" si="37">SUM(G140:G141)</f>
        <v>2315837</v>
      </c>
      <c r="H139" s="101">
        <f t="shared" si="37"/>
        <v>688073</v>
      </c>
      <c r="I139" s="108">
        <f t="shared" si="35"/>
        <v>4428680</v>
      </c>
      <c r="J139" s="102">
        <f>SUM(J140:J141)</f>
        <v>3017130.75</v>
      </c>
      <c r="K139" s="102">
        <f>SUM(K140:K141)</f>
        <v>1411540</v>
      </c>
      <c r="L139" s="104">
        <f>I139-J139-K139</f>
        <v>9.25</v>
      </c>
    </row>
    <row r="140" spans="1:12" ht="21" customHeight="1">
      <c r="A140" s="262"/>
      <c r="B140" s="264"/>
      <c r="C140" s="109"/>
      <c r="D140" s="109"/>
      <c r="E140" s="100" t="s">
        <v>288</v>
      </c>
      <c r="F140" s="101">
        <v>1187000</v>
      </c>
      <c r="G140" s="101">
        <v>2336004</v>
      </c>
      <c r="H140" s="101">
        <v>688070</v>
      </c>
      <c r="I140" s="108">
        <f t="shared" si="35"/>
        <v>4211074</v>
      </c>
      <c r="J140" s="102">
        <v>2799528.5</v>
      </c>
      <c r="K140" s="103">
        <v>1411540</v>
      </c>
      <c r="L140" s="104">
        <f>I140-J140-K140</f>
        <v>5.5</v>
      </c>
    </row>
    <row r="141" spans="1:12" ht="21" customHeight="1">
      <c r="A141" s="262"/>
      <c r="B141" s="264"/>
      <c r="C141" s="117"/>
      <c r="D141" s="117"/>
      <c r="E141" s="100" t="s">
        <v>289</v>
      </c>
      <c r="F141" s="101">
        <v>237770</v>
      </c>
      <c r="G141" s="101">
        <v>-20167</v>
      </c>
      <c r="H141" s="101">
        <v>3</v>
      </c>
      <c r="I141" s="108">
        <f t="shared" si="35"/>
        <v>217606</v>
      </c>
      <c r="J141" s="102">
        <v>217602.25</v>
      </c>
      <c r="K141" s="103"/>
      <c r="L141" s="104">
        <f>I141-J141-K141</f>
        <v>3.75</v>
      </c>
    </row>
    <row r="142" spans="1:12" ht="21" customHeight="1">
      <c r="A142" s="260" t="s">
        <v>25</v>
      </c>
      <c r="B142" s="261"/>
      <c r="C142" s="261"/>
      <c r="D142" s="140"/>
      <c r="E142" s="94"/>
      <c r="F142" s="95">
        <f>F143+F157</f>
        <v>17813550</v>
      </c>
      <c r="G142" s="95">
        <f t="shared" ref="G142:H142" si="38">G143+G157</f>
        <v>-87180</v>
      </c>
      <c r="H142" s="95">
        <f t="shared" si="38"/>
        <v>-869410</v>
      </c>
      <c r="I142" s="108">
        <f t="shared" si="35"/>
        <v>16856960</v>
      </c>
      <c r="J142" s="96">
        <f>J143+J157</f>
        <v>16723756.199999999</v>
      </c>
      <c r="K142" s="96">
        <f>K143+K157</f>
        <v>0</v>
      </c>
      <c r="L142" s="98">
        <f t="shared" si="32"/>
        <v>133203.80000000075</v>
      </c>
    </row>
    <row r="143" spans="1:12" ht="21" customHeight="1">
      <c r="A143" s="262" t="s">
        <v>1</v>
      </c>
      <c r="B143" s="263" t="s">
        <v>16</v>
      </c>
      <c r="C143" s="263"/>
      <c r="D143" s="105" t="s">
        <v>1</v>
      </c>
      <c r="E143" s="100" t="s">
        <v>1</v>
      </c>
      <c r="F143" s="101">
        <f>F144+F151+F152+F153</f>
        <v>7138950</v>
      </c>
      <c r="G143" s="101">
        <f t="shared" ref="G143:H143" si="39">G144+G151+G152+G153</f>
        <v>34234</v>
      </c>
      <c r="H143" s="101">
        <f t="shared" si="39"/>
        <v>-1029784</v>
      </c>
      <c r="I143" s="108">
        <f t="shared" si="35"/>
        <v>6143400</v>
      </c>
      <c r="J143" s="102">
        <f>J144+J151+J152+J153</f>
        <v>6106989</v>
      </c>
      <c r="K143" s="103"/>
      <c r="L143" s="104">
        <f t="shared" si="32"/>
        <v>36411</v>
      </c>
    </row>
    <row r="144" spans="1:12" ht="21" customHeight="1">
      <c r="A144" s="262"/>
      <c r="B144" s="264" t="s">
        <v>1</v>
      </c>
      <c r="C144" s="153" t="s">
        <v>174</v>
      </c>
      <c r="D144" s="106"/>
      <c r="E144" s="106"/>
      <c r="F144" s="108">
        <f>F145+F148</f>
        <v>1560000</v>
      </c>
      <c r="G144" s="108">
        <f t="shared" ref="G144:H144" si="40">G145+G148</f>
        <v>-196766</v>
      </c>
      <c r="H144" s="108">
        <f t="shared" si="40"/>
        <v>6</v>
      </c>
      <c r="I144" s="108">
        <f>SUM(F144:H144)</f>
        <v>1363240</v>
      </c>
      <c r="J144" s="127">
        <f>J145+J148</f>
        <v>1359382</v>
      </c>
      <c r="K144" s="127"/>
      <c r="L144" s="128">
        <f>L145+L148</f>
        <v>3858</v>
      </c>
    </row>
    <row r="145" spans="1:12" ht="21" customHeight="1">
      <c r="A145" s="262"/>
      <c r="B145" s="264"/>
      <c r="C145" s="154"/>
      <c r="D145" s="153" t="s">
        <v>91</v>
      </c>
      <c r="E145" s="100"/>
      <c r="F145" s="101">
        <f>SUM(F146:F147)</f>
        <v>252200</v>
      </c>
      <c r="G145" s="101">
        <f t="shared" ref="G145:H145" si="41">SUM(G146:G147)</f>
        <v>-174416</v>
      </c>
      <c r="H145" s="101">
        <f t="shared" si="41"/>
        <v>6</v>
      </c>
      <c r="I145" s="108">
        <f t="shared" si="35"/>
        <v>77790</v>
      </c>
      <c r="J145" s="102">
        <f>SUM(J146:J147)</f>
        <v>77784</v>
      </c>
      <c r="K145" s="145"/>
      <c r="L145" s="104">
        <f>I145-J145-K145</f>
        <v>6</v>
      </c>
    </row>
    <row r="146" spans="1:12" ht="21" customHeight="1">
      <c r="A146" s="262"/>
      <c r="B146" s="264"/>
      <c r="C146" s="155"/>
      <c r="D146" s="154"/>
      <c r="E146" s="100" t="s">
        <v>290</v>
      </c>
      <c r="F146" s="101">
        <v>252200</v>
      </c>
      <c r="G146" s="101">
        <v>-252200</v>
      </c>
      <c r="H146" s="101"/>
      <c r="I146" s="108">
        <f t="shared" si="35"/>
        <v>0</v>
      </c>
      <c r="J146" s="102"/>
      <c r="K146" s="145"/>
      <c r="L146" s="104"/>
    </row>
    <row r="147" spans="1:12" ht="21" customHeight="1">
      <c r="A147" s="262"/>
      <c r="B147" s="264"/>
      <c r="C147" s="155"/>
      <c r="D147" s="156"/>
      <c r="E147" s="157" t="s">
        <v>175</v>
      </c>
      <c r="F147" s="101"/>
      <c r="G147" s="101">
        <v>77784</v>
      </c>
      <c r="H147" s="101">
        <v>6</v>
      </c>
      <c r="I147" s="108">
        <f t="shared" si="35"/>
        <v>77790</v>
      </c>
      <c r="J147" s="102">
        <v>77784</v>
      </c>
      <c r="K147" s="103"/>
      <c r="L147" s="104">
        <f>I147-J147-K147</f>
        <v>6</v>
      </c>
    </row>
    <row r="148" spans="1:12" ht="21" customHeight="1">
      <c r="A148" s="262"/>
      <c r="B148" s="264"/>
      <c r="C148" s="155"/>
      <c r="D148" s="153" t="s">
        <v>176</v>
      </c>
      <c r="E148" s="157"/>
      <c r="F148" s="101">
        <f>SUM(F149:F150)</f>
        <v>1307800</v>
      </c>
      <c r="G148" s="101">
        <f t="shared" ref="G148:H148" si="42">SUM(G149:G150)</f>
        <v>-22350</v>
      </c>
      <c r="H148" s="101">
        <f t="shared" si="42"/>
        <v>0</v>
      </c>
      <c r="I148" s="108">
        <f t="shared" si="35"/>
        <v>1285450</v>
      </c>
      <c r="J148" s="102">
        <f>SUM(J149:J150)</f>
        <v>1281598</v>
      </c>
      <c r="K148" s="102"/>
      <c r="L148" s="158">
        <f t="shared" ref="L148" si="43">SUM(L149:L150)</f>
        <v>3852</v>
      </c>
    </row>
    <row r="149" spans="1:12" ht="21" customHeight="1">
      <c r="A149" s="262"/>
      <c r="B149" s="264"/>
      <c r="C149" s="155"/>
      <c r="D149" s="159"/>
      <c r="E149" s="150" t="s">
        <v>291</v>
      </c>
      <c r="F149" s="151">
        <v>404800</v>
      </c>
      <c r="G149" s="151">
        <v>-36806</v>
      </c>
      <c r="H149" s="151"/>
      <c r="I149" s="108">
        <f t="shared" si="35"/>
        <v>367994</v>
      </c>
      <c r="J149" s="102">
        <v>367994</v>
      </c>
      <c r="K149" s="145"/>
      <c r="L149" s="104">
        <f>I149-J149-K149</f>
        <v>0</v>
      </c>
    </row>
    <row r="150" spans="1:12" ht="21" customHeight="1">
      <c r="A150" s="262"/>
      <c r="B150" s="264"/>
      <c r="C150" s="156"/>
      <c r="D150" s="156"/>
      <c r="E150" s="150" t="s">
        <v>292</v>
      </c>
      <c r="F150" s="151">
        <v>903000</v>
      </c>
      <c r="G150" s="151">
        <v>14456</v>
      </c>
      <c r="H150" s="151"/>
      <c r="I150" s="108">
        <f t="shared" si="35"/>
        <v>917456</v>
      </c>
      <c r="J150" s="102">
        <v>913604</v>
      </c>
      <c r="K150" s="145"/>
      <c r="L150" s="104">
        <f>I150-J150-K150</f>
        <v>3852</v>
      </c>
    </row>
    <row r="151" spans="1:12" ht="21" customHeight="1">
      <c r="A151" s="262"/>
      <c r="B151" s="264"/>
      <c r="C151" s="153" t="s">
        <v>177</v>
      </c>
      <c r="D151" s="153"/>
      <c r="E151" s="157"/>
      <c r="F151" s="101">
        <v>0</v>
      </c>
      <c r="G151" s="101">
        <v>0</v>
      </c>
      <c r="H151" s="101">
        <v>0</v>
      </c>
      <c r="I151" s="108">
        <f t="shared" si="35"/>
        <v>0</v>
      </c>
      <c r="J151" s="102">
        <v>0</v>
      </c>
      <c r="K151" s="145"/>
      <c r="L151" s="104">
        <f t="shared" si="32"/>
        <v>0</v>
      </c>
    </row>
    <row r="152" spans="1:12" ht="26.25" customHeight="1">
      <c r="A152" s="262"/>
      <c r="B152" s="264"/>
      <c r="C152" s="105" t="s">
        <v>178</v>
      </c>
      <c r="D152" s="153" t="s">
        <v>179</v>
      </c>
      <c r="E152" s="157" t="s">
        <v>180</v>
      </c>
      <c r="F152" s="101">
        <v>3834950</v>
      </c>
      <c r="G152" s="101"/>
      <c r="H152" s="101">
        <v>-285040</v>
      </c>
      <c r="I152" s="108">
        <f t="shared" si="35"/>
        <v>3549910</v>
      </c>
      <c r="J152" s="102">
        <v>3517363</v>
      </c>
      <c r="K152" s="103"/>
      <c r="L152" s="104">
        <f t="shared" si="32"/>
        <v>32547</v>
      </c>
    </row>
    <row r="153" spans="1:12" ht="23.25" customHeight="1">
      <c r="A153" s="262"/>
      <c r="B153" s="264"/>
      <c r="C153" s="105" t="s">
        <v>181</v>
      </c>
      <c r="D153" s="160" t="s">
        <v>182</v>
      </c>
      <c r="E153" s="161"/>
      <c r="F153" s="8">
        <f>SUM(F154:F156)</f>
        <v>1744000</v>
      </c>
      <c r="G153" s="8">
        <f t="shared" ref="G153:H153" si="44">SUM(G154:G156)</f>
        <v>231000</v>
      </c>
      <c r="H153" s="8">
        <f t="shared" si="44"/>
        <v>-744750</v>
      </c>
      <c r="I153" s="108">
        <f t="shared" si="35"/>
        <v>1230250</v>
      </c>
      <c r="J153" s="40">
        <f>SUM(J154:J156)</f>
        <v>1230244</v>
      </c>
      <c r="K153" s="40"/>
      <c r="L153" s="104">
        <f>I153-J153-K153</f>
        <v>6</v>
      </c>
    </row>
    <row r="154" spans="1:12" ht="21" customHeight="1">
      <c r="A154" s="262"/>
      <c r="B154" s="264"/>
      <c r="C154" s="109"/>
      <c r="D154" s="38"/>
      <c r="E154" s="161" t="s">
        <v>293</v>
      </c>
      <c r="F154" s="8">
        <v>524000</v>
      </c>
      <c r="G154" s="8"/>
      <c r="H154" s="8">
        <v>46930</v>
      </c>
      <c r="I154" s="108">
        <f t="shared" si="35"/>
        <v>570930</v>
      </c>
      <c r="J154" s="40">
        <v>570929</v>
      </c>
      <c r="K154" s="103"/>
      <c r="L154" s="104">
        <f>I154-J154-K154</f>
        <v>1</v>
      </c>
    </row>
    <row r="155" spans="1:12" ht="21" customHeight="1">
      <c r="A155" s="262"/>
      <c r="B155" s="264"/>
      <c r="C155" s="133"/>
      <c r="D155" s="14"/>
      <c r="E155" s="161" t="s">
        <v>294</v>
      </c>
      <c r="F155" s="8">
        <v>1220000</v>
      </c>
      <c r="G155" s="8"/>
      <c r="H155" s="8">
        <v>-769980</v>
      </c>
      <c r="I155" s="108">
        <f t="shared" si="35"/>
        <v>450020</v>
      </c>
      <c r="J155" s="40">
        <v>450015</v>
      </c>
      <c r="K155" s="103"/>
      <c r="L155" s="104">
        <f>I155-J155-K155</f>
        <v>5</v>
      </c>
    </row>
    <row r="156" spans="1:12" ht="26.25" customHeight="1">
      <c r="A156" s="262"/>
      <c r="B156" s="264"/>
      <c r="C156" s="117"/>
      <c r="D156" s="39"/>
      <c r="E156" s="161" t="s">
        <v>295</v>
      </c>
      <c r="F156" s="8"/>
      <c r="G156" s="8">
        <v>231000</v>
      </c>
      <c r="H156" s="8">
        <v>-21700</v>
      </c>
      <c r="I156" s="108">
        <f t="shared" si="35"/>
        <v>209300</v>
      </c>
      <c r="J156" s="40">
        <v>209300</v>
      </c>
      <c r="K156" s="103"/>
      <c r="L156" s="104">
        <f>I156-J156-K156</f>
        <v>0</v>
      </c>
    </row>
    <row r="157" spans="1:12" ht="21" customHeight="1">
      <c r="A157" s="262"/>
      <c r="B157" s="263" t="s">
        <v>183</v>
      </c>
      <c r="C157" s="263"/>
      <c r="D157" s="105" t="s">
        <v>1</v>
      </c>
      <c r="E157" s="100" t="s">
        <v>1</v>
      </c>
      <c r="F157" s="101">
        <f>F158+F159+F160</f>
        <v>10674600</v>
      </c>
      <c r="G157" s="101">
        <f>G158+G159+G160</f>
        <v>-121414</v>
      </c>
      <c r="H157" s="101">
        <f>H158+H159+H160</f>
        <v>160374</v>
      </c>
      <c r="I157" s="108">
        <f>SUM(F157:H157)</f>
        <v>10713560</v>
      </c>
      <c r="J157" s="103">
        <f>J158+J159+J160</f>
        <v>10616767.199999999</v>
      </c>
      <c r="K157" s="103"/>
      <c r="L157" s="104">
        <f t="shared" si="32"/>
        <v>96792.800000000745</v>
      </c>
    </row>
    <row r="158" spans="1:12" ht="21" customHeight="1">
      <c r="A158" s="262"/>
      <c r="B158" s="264"/>
      <c r="C158" s="105" t="s">
        <v>184</v>
      </c>
      <c r="D158" s="153" t="s">
        <v>185</v>
      </c>
      <c r="E158" s="157" t="s">
        <v>296</v>
      </c>
      <c r="F158" s="101">
        <v>10387000</v>
      </c>
      <c r="G158" s="101"/>
      <c r="H158" s="101">
        <v>154370</v>
      </c>
      <c r="I158" s="108">
        <f t="shared" si="35"/>
        <v>10541370</v>
      </c>
      <c r="J158" s="102">
        <v>10444581.199999999</v>
      </c>
      <c r="K158" s="103"/>
      <c r="L158" s="104">
        <f t="shared" si="32"/>
        <v>96788.800000000745</v>
      </c>
    </row>
    <row r="159" spans="1:12" ht="21" customHeight="1">
      <c r="A159" s="262"/>
      <c r="B159" s="264"/>
      <c r="C159" s="105" t="s">
        <v>186</v>
      </c>
      <c r="D159" s="153" t="s">
        <v>187</v>
      </c>
      <c r="E159" s="157"/>
      <c r="F159" s="101">
        <v>139600</v>
      </c>
      <c r="G159" s="101">
        <v>-4000</v>
      </c>
      <c r="H159" s="101">
        <v>6000</v>
      </c>
      <c r="I159" s="108">
        <f t="shared" si="35"/>
        <v>141600</v>
      </c>
      <c r="J159" s="40">
        <v>141600</v>
      </c>
      <c r="K159" s="40"/>
      <c r="L159" s="104">
        <f t="shared" si="32"/>
        <v>0</v>
      </c>
    </row>
    <row r="160" spans="1:12" ht="21" customHeight="1">
      <c r="A160" s="262"/>
      <c r="B160" s="264"/>
      <c r="C160" s="105" t="s">
        <v>188</v>
      </c>
      <c r="D160" s="153" t="s">
        <v>189</v>
      </c>
      <c r="E160" s="106" t="s">
        <v>297</v>
      </c>
      <c r="F160" s="108">
        <v>148000</v>
      </c>
      <c r="G160" s="108">
        <v>-117414</v>
      </c>
      <c r="H160" s="108">
        <v>4</v>
      </c>
      <c r="I160" s="108">
        <f>SUM(F160:H160)</f>
        <v>30590</v>
      </c>
      <c r="J160" s="108">
        <v>30586</v>
      </c>
      <c r="K160" s="127"/>
      <c r="L160" s="128">
        <f>I160-J160</f>
        <v>4</v>
      </c>
    </row>
    <row r="161" spans="1:12" ht="21" customHeight="1">
      <c r="A161" s="260" t="s">
        <v>26</v>
      </c>
      <c r="B161" s="261"/>
      <c r="C161" s="261"/>
      <c r="D161" s="140"/>
      <c r="E161" s="162"/>
      <c r="F161" s="95">
        <f>F162</f>
        <v>2303700</v>
      </c>
      <c r="G161" s="95">
        <f t="shared" ref="G161:H161" si="45">G162</f>
        <v>0</v>
      </c>
      <c r="H161" s="95">
        <f t="shared" si="45"/>
        <v>2634770</v>
      </c>
      <c r="I161" s="141">
        <f t="shared" si="35"/>
        <v>4938470</v>
      </c>
      <c r="J161" s="96">
        <f>J162</f>
        <v>4937907</v>
      </c>
      <c r="K161" s="97"/>
      <c r="L161" s="98">
        <f>L162</f>
        <v>563</v>
      </c>
    </row>
    <row r="162" spans="1:12" ht="21" customHeight="1">
      <c r="A162" s="244" t="s">
        <v>1</v>
      </c>
      <c r="B162" s="263" t="s">
        <v>35</v>
      </c>
      <c r="C162" s="263"/>
      <c r="D162" s="105" t="s">
        <v>1</v>
      </c>
      <c r="E162" s="100" t="s">
        <v>1</v>
      </c>
      <c r="F162" s="101">
        <f>SUM(F163:F164)</f>
        <v>2303700</v>
      </c>
      <c r="G162" s="101">
        <f t="shared" ref="G162:H162" si="46">SUM(G163:G164)</f>
        <v>0</v>
      </c>
      <c r="H162" s="101">
        <f t="shared" si="46"/>
        <v>2634770</v>
      </c>
      <c r="I162" s="108">
        <f t="shared" si="35"/>
        <v>4938470</v>
      </c>
      <c r="J162" s="103">
        <f>J163+J164</f>
        <v>4937907</v>
      </c>
      <c r="K162" s="103"/>
      <c r="L162" s="104">
        <f t="shared" si="32"/>
        <v>563</v>
      </c>
    </row>
    <row r="163" spans="1:12" ht="21" customHeight="1">
      <c r="A163" s="245"/>
      <c r="B163" s="247" t="s">
        <v>1</v>
      </c>
      <c r="C163" s="105" t="s">
        <v>27</v>
      </c>
      <c r="D163" s="105" t="s">
        <v>55</v>
      </c>
      <c r="E163" s="100" t="s">
        <v>298</v>
      </c>
      <c r="F163" s="101">
        <v>551200</v>
      </c>
      <c r="G163" s="101"/>
      <c r="H163" s="101"/>
      <c r="I163" s="108">
        <f t="shared" si="35"/>
        <v>551200</v>
      </c>
      <c r="J163" s="102">
        <v>550638</v>
      </c>
      <c r="K163" s="103"/>
      <c r="L163" s="104">
        <f t="shared" si="32"/>
        <v>562</v>
      </c>
    </row>
    <row r="164" spans="1:12" ht="21" customHeight="1">
      <c r="A164" s="246"/>
      <c r="B164" s="248"/>
      <c r="C164" s="105" t="s">
        <v>190</v>
      </c>
      <c r="D164" s="105" t="s">
        <v>191</v>
      </c>
      <c r="E164" s="100" t="s">
        <v>299</v>
      </c>
      <c r="F164" s="101">
        <v>1752500</v>
      </c>
      <c r="G164" s="101"/>
      <c r="H164" s="101">
        <v>2634770</v>
      </c>
      <c r="I164" s="108">
        <f t="shared" si="35"/>
        <v>4387270</v>
      </c>
      <c r="J164" s="163">
        <v>4387269</v>
      </c>
      <c r="K164" s="103"/>
      <c r="L164" s="104">
        <f t="shared" si="32"/>
        <v>1</v>
      </c>
    </row>
    <row r="165" spans="1:12" ht="21" customHeight="1">
      <c r="A165" s="277" t="s">
        <v>28</v>
      </c>
      <c r="B165" s="278"/>
      <c r="C165" s="278"/>
      <c r="D165" s="164" t="s">
        <v>1</v>
      </c>
      <c r="E165" s="165" t="s">
        <v>1</v>
      </c>
      <c r="F165" s="166">
        <f>F5+F21+F142+F161</f>
        <v>74130000</v>
      </c>
      <c r="G165" s="166">
        <f>G5+G21+G142+G161</f>
        <v>2163412</v>
      </c>
      <c r="H165" s="166">
        <f>H5+H21+H142+H161</f>
        <v>3856628</v>
      </c>
      <c r="I165" s="166">
        <f>I5+I21+I142+I161</f>
        <v>80150040</v>
      </c>
      <c r="J165" s="167">
        <f>J5+J21+J142+J161</f>
        <v>76246377.959999993</v>
      </c>
      <c r="K165" s="167">
        <f>K21</f>
        <v>1450990</v>
      </c>
      <c r="L165" s="168">
        <f>I165-J165-K165</f>
        <v>2452672.0400000066</v>
      </c>
    </row>
    <row r="166" spans="1:12" ht="16.7" customHeight="1"/>
  </sheetData>
  <mergeCells count="41">
    <mergeCell ref="A161:C161"/>
    <mergeCell ref="B162:C162"/>
    <mergeCell ref="A165:C165"/>
    <mergeCell ref="A142:C142"/>
    <mergeCell ref="A143:A160"/>
    <mergeCell ref="B143:C143"/>
    <mergeCell ref="B144:B156"/>
    <mergeCell ref="B157:C157"/>
    <mergeCell ref="B158:B160"/>
    <mergeCell ref="B23:B132"/>
    <mergeCell ref="B133:C133"/>
    <mergeCell ref="B134:B136"/>
    <mergeCell ref="B137:C137"/>
    <mergeCell ref="B138:B141"/>
    <mergeCell ref="A1:L1"/>
    <mergeCell ref="A2:L2"/>
    <mergeCell ref="A3:C3"/>
    <mergeCell ref="D3:D4"/>
    <mergeCell ref="E3:E4"/>
    <mergeCell ref="J3:J4"/>
    <mergeCell ref="K3:K4"/>
    <mergeCell ref="L3:L4"/>
    <mergeCell ref="I3:I4"/>
    <mergeCell ref="F3:F4"/>
    <mergeCell ref="G3:G4"/>
    <mergeCell ref="K77:K80"/>
    <mergeCell ref="L77:L80"/>
    <mergeCell ref="A162:A164"/>
    <mergeCell ref="B163:B164"/>
    <mergeCell ref="H3:H4"/>
    <mergeCell ref="G77:G80"/>
    <mergeCell ref="H77:H80"/>
    <mergeCell ref="I77:I80"/>
    <mergeCell ref="J77:J80"/>
    <mergeCell ref="A5:C5"/>
    <mergeCell ref="A6:A20"/>
    <mergeCell ref="B6:C6"/>
    <mergeCell ref="B7:B20"/>
    <mergeCell ref="A21:C21"/>
    <mergeCell ref="A22:A141"/>
    <mergeCell ref="B22:C22"/>
  </mergeCells>
  <phoneticPr fontId="3" type="noConversion"/>
  <printOptions horizontalCentered="1"/>
  <pageMargins left="0.16" right="0" top="0.39370078740157483" bottom="0.27559055118110237" header="0" footer="0"/>
  <pageSetup paperSize="9" pageOrder="overThenDown" orientation="landscape" useFirstPageNumber="1" verticalDpi="300" r:id="rId1"/>
  <headerFooter alignWithMargins="0"/>
  <rowBreaks count="1" manualBreakCount="1">
    <brk id="1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표지</vt:lpstr>
      <vt:lpstr>총괄표</vt:lpstr>
      <vt:lpstr>세입결산서</vt:lpstr>
      <vt:lpstr>세출결산서</vt:lpstr>
      <vt:lpstr>세입결산서!Print_Titles</vt:lpstr>
      <vt:lpstr>세출결산서!Print_Titles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행정차장</dc:creator>
  <cp:lastModifiedBy>Registered User</cp:lastModifiedBy>
  <cp:lastPrinted>2019-04-12T00:44:10Z</cp:lastPrinted>
  <dcterms:created xsi:type="dcterms:W3CDTF">2017-04-08T02:40:15Z</dcterms:created>
  <dcterms:modified xsi:type="dcterms:W3CDTF">2019-05-06T05:50:38Z</dcterms:modified>
</cp:coreProperties>
</file>