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s\Desktop\2024年度招标工作\건물출입구계단개보수견적서出入口花岗岩台阶更新\公告文件\"/>
    </mc:Choice>
  </mc:AlternateContent>
  <bookViews>
    <workbookView xWindow="600" yWindow="135" windowWidth="19395" windowHeight="7605" activeTab="1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52" i="1" l="1"/>
  <c r="D50" i="1"/>
  <c r="D49" i="1"/>
  <c r="D48" i="1"/>
  <c r="D47" i="1"/>
  <c r="D46" i="1"/>
  <c r="D45" i="1"/>
  <c r="D51" i="1" s="1"/>
  <c r="D43" i="1"/>
  <c r="D44" i="1" s="1"/>
  <c r="D42" i="1"/>
  <c r="D41" i="1"/>
  <c r="D40" i="1"/>
  <c r="D39" i="1"/>
  <c r="D37" i="1"/>
  <c r="D36" i="1"/>
  <c r="D35" i="1"/>
  <c r="D38" i="1" s="1"/>
  <c r="D33" i="1"/>
  <c r="D32" i="1"/>
  <c r="D31" i="1"/>
  <c r="D34" i="1" s="1"/>
  <c r="D30" i="1"/>
  <c r="D28" i="1"/>
  <c r="D27" i="1"/>
  <c r="D29" i="1"/>
  <c r="D25" i="1"/>
  <c r="D24" i="1"/>
  <c r="D23" i="1"/>
  <c r="D22" i="1"/>
  <c r="D21" i="1"/>
  <c r="D20" i="1"/>
  <c r="D26" i="1"/>
  <c r="D16" i="1"/>
  <c r="D18" i="1"/>
  <c r="D17" i="1"/>
  <c r="D15" i="1"/>
  <c r="D14" i="1"/>
  <c r="D13" i="1"/>
  <c r="D12" i="1"/>
  <c r="D11" i="1"/>
  <c r="D10" i="1"/>
  <c r="D9" i="1"/>
  <c r="D8" i="1"/>
  <c r="D7" i="1"/>
  <c r="D19" i="1" s="1"/>
  <c r="D6" i="1"/>
  <c r="D5" i="1"/>
  <c r="D4" i="1"/>
  <c r="D3" i="1"/>
  <c r="B53" i="1" l="1"/>
</calcChain>
</file>

<file path=xl/sharedStrings.xml><?xml version="1.0" encoding="utf-8"?>
<sst xmlns="http://schemas.openxmlformats.org/spreadsheetml/2006/main" count="127" uniqueCount="115">
  <si>
    <t>序号</t>
    <phoneticPr fontId="2" type="noConversion"/>
  </si>
  <si>
    <t>楼号</t>
    <phoneticPr fontId="2" type="noConversion"/>
  </si>
  <si>
    <t>计算式</t>
    <phoneticPr fontId="2" type="noConversion"/>
  </si>
  <si>
    <t>工程量</t>
    <phoneticPr fontId="2" type="noConversion"/>
  </si>
  <si>
    <t>备注</t>
    <phoneticPr fontId="2" type="noConversion"/>
  </si>
  <si>
    <t>教学楼一</t>
    <phoneticPr fontId="2" type="noConversion"/>
  </si>
  <si>
    <t>室外台阶及地面石材铺贴工程量汇总表（㎡）</t>
    <phoneticPr fontId="2" type="noConversion"/>
  </si>
  <si>
    <t>3.8*2.1</t>
    <phoneticPr fontId="2" type="noConversion"/>
  </si>
  <si>
    <t>0.14*(2.1+2.1+3.8+1.8+1.8+3.2+1.5+1.5+2.6)</t>
    <phoneticPr fontId="2" type="noConversion"/>
  </si>
  <si>
    <t>未破损</t>
    <phoneticPr fontId="2" type="noConversion"/>
  </si>
  <si>
    <t>0.14*(3.8+1+1+3.2+0.7+0.7+2.6+0.4+0.4)</t>
    <phoneticPr fontId="2" type="noConversion"/>
  </si>
  <si>
    <t>0.14*(3.2+1.6+1.6+2.6+1.3+1.3+2+1+1)</t>
    <phoneticPr fontId="2" type="noConversion"/>
  </si>
  <si>
    <t>0.14*(5.4+5.4+4.8+4.2+2.4+2.2+1.9+2.8+0.5)</t>
    <phoneticPr fontId="2" type="noConversion"/>
  </si>
  <si>
    <t>0.14*(8+7+6+1.5)</t>
    <phoneticPr fontId="2" type="noConversion"/>
  </si>
  <si>
    <t>3.2*1.6</t>
    <phoneticPr fontId="2" type="noConversion"/>
  </si>
  <si>
    <t xml:space="preserve">0.14*(1.6+1.6+3.2+1.3+1.3+2.6+1+1+2) </t>
    <phoneticPr fontId="2" type="noConversion"/>
  </si>
  <si>
    <t>2.6*1.6</t>
    <phoneticPr fontId="2" type="noConversion"/>
  </si>
  <si>
    <t>0.14*(3.2+1.6+1.6+1.3+1.3+2.6+2+1+1)</t>
    <phoneticPr fontId="2" type="noConversion"/>
  </si>
  <si>
    <t>3.8*1</t>
    <phoneticPr fontId="2" type="noConversion"/>
  </si>
  <si>
    <t>3.2*1.6</t>
    <phoneticPr fontId="2" type="noConversion"/>
  </si>
  <si>
    <t>5.4*2.7</t>
    <phoneticPr fontId="2" type="noConversion"/>
  </si>
  <si>
    <t>5.5*2.4</t>
    <phoneticPr fontId="2" type="noConversion"/>
  </si>
  <si>
    <t>小计</t>
    <phoneticPr fontId="2" type="noConversion"/>
  </si>
  <si>
    <t>体育馆</t>
    <phoneticPr fontId="2" type="noConversion"/>
  </si>
  <si>
    <t>4.7*2.5+0.14*（4.4+4.7+4.7）</t>
    <phoneticPr fontId="2" type="noConversion"/>
  </si>
  <si>
    <t>6.3*1.2+0.14*（1.2+1.2+1.2）</t>
    <phoneticPr fontId="2" type="noConversion"/>
  </si>
  <si>
    <t>1.5*5.8</t>
    <phoneticPr fontId="2" type="noConversion"/>
  </si>
  <si>
    <t>0.1*（5.8+5.8+4.3+4.3+2.3+2.3）</t>
    <phoneticPr fontId="2" type="noConversion"/>
  </si>
  <si>
    <t>5.3*2.4+0.14*（5.8+5.8）</t>
    <phoneticPr fontId="2" type="noConversion"/>
  </si>
  <si>
    <t>3.5*1</t>
    <phoneticPr fontId="2" type="noConversion"/>
  </si>
  <si>
    <t>小计</t>
    <phoneticPr fontId="2" type="noConversion"/>
  </si>
  <si>
    <t>英语楼</t>
    <phoneticPr fontId="2" type="noConversion"/>
  </si>
  <si>
    <t>0.14*(2.2+2.2+2.2)</t>
    <phoneticPr fontId="2" type="noConversion"/>
  </si>
  <si>
    <t>2.2*1.6</t>
    <phoneticPr fontId="2" type="noConversion"/>
  </si>
  <si>
    <t>其他部位未破损</t>
    <phoneticPr fontId="2" type="noConversion"/>
  </si>
  <si>
    <t>中文楼</t>
    <phoneticPr fontId="2" type="noConversion"/>
  </si>
  <si>
    <t>5.4*3.6</t>
    <phoneticPr fontId="2" type="noConversion"/>
  </si>
  <si>
    <t>0.1*（4.8+4+2.8+2+0.45）</t>
    <phoneticPr fontId="2" type="noConversion"/>
  </si>
  <si>
    <t>3.6*1+0.14*（3.6+3.6）</t>
    <phoneticPr fontId="2" type="noConversion"/>
  </si>
  <si>
    <t>4.8*1.2</t>
    <phoneticPr fontId="2" type="noConversion"/>
  </si>
  <si>
    <t>其他部位未破损</t>
    <phoneticPr fontId="2" type="noConversion"/>
  </si>
  <si>
    <t>食堂</t>
    <phoneticPr fontId="2" type="noConversion"/>
  </si>
  <si>
    <t>11.7*2.7+0.14*（11.7+11.7+11.7）</t>
    <phoneticPr fontId="2" type="noConversion"/>
  </si>
  <si>
    <t>7.3*2.7+0.14*（7.3+7.3+7.3）</t>
    <phoneticPr fontId="2" type="noConversion"/>
  </si>
  <si>
    <t>2*1.4+0.14*（2+2+2）</t>
    <phoneticPr fontId="2" type="noConversion"/>
  </si>
  <si>
    <t>小计</t>
    <phoneticPr fontId="2" type="noConversion"/>
  </si>
  <si>
    <t>行政楼</t>
    <phoneticPr fontId="2" type="noConversion"/>
  </si>
  <si>
    <t>0.14*（1.1+1.1+2.2+1.5+1.5+2.8+2+2+3.4+3.4）</t>
    <phoneticPr fontId="2" type="noConversion"/>
  </si>
  <si>
    <t>0.14*（8+9.1+0.5+8）</t>
    <phoneticPr fontId="2" type="noConversion"/>
  </si>
  <si>
    <t>4*2+0.14*（6+5.4+4.8）</t>
    <phoneticPr fontId="2" type="noConversion"/>
  </si>
  <si>
    <t>3.4*2.3</t>
    <phoneticPr fontId="2" type="noConversion"/>
  </si>
  <si>
    <t>6.7*2.4</t>
    <phoneticPr fontId="2" type="noConversion"/>
  </si>
  <si>
    <t>招生楼</t>
    <phoneticPr fontId="2" type="noConversion"/>
  </si>
  <si>
    <t>0.14*（1.7+1.7+3.4+3.4+2.8+1.4+1.4+2.2+1.1+1.1）</t>
    <phoneticPr fontId="2" type="noConversion"/>
  </si>
  <si>
    <t>0.14*（3.2+1.8+2.9+2.6+1.5+1.2）</t>
    <phoneticPr fontId="2" type="noConversion"/>
  </si>
  <si>
    <t>5.3*2.4</t>
    <phoneticPr fontId="2" type="noConversion"/>
  </si>
  <si>
    <t>0.14*（8+0.9+0.7+0.3+2.1+1.8+5.2+4.6）</t>
    <phoneticPr fontId="2" type="noConversion"/>
  </si>
  <si>
    <t>3.4*2</t>
    <phoneticPr fontId="2" type="noConversion"/>
  </si>
  <si>
    <t>3.2*1.8</t>
    <phoneticPr fontId="2" type="noConversion"/>
  </si>
  <si>
    <t>总计</t>
    <phoneticPr fontId="2" type="noConversion"/>
  </si>
  <si>
    <t>序号</t>
    <phoneticPr fontId="2" type="noConversion"/>
  </si>
  <si>
    <t>项目名称</t>
    <phoneticPr fontId="2" type="noConversion"/>
  </si>
  <si>
    <t>火烧面花岗岩更换</t>
    <phoneticPr fontId="2" type="noConversion"/>
  </si>
  <si>
    <t>原石材拆除</t>
    <phoneticPr fontId="2" type="noConversion"/>
  </si>
  <si>
    <t>拆除垃圾外运</t>
    <phoneticPr fontId="2" type="noConversion"/>
  </si>
  <si>
    <t>细石砼基础找平</t>
    <phoneticPr fontId="2" type="noConversion"/>
  </si>
  <si>
    <t>新建无障碍通道</t>
    <phoneticPr fontId="2" type="noConversion"/>
  </si>
  <si>
    <t>混凝土地坪浇筑</t>
    <phoneticPr fontId="2" type="noConversion"/>
  </si>
  <si>
    <t>基础挖土并夯实</t>
    <phoneticPr fontId="2" type="noConversion"/>
  </si>
  <si>
    <t>原始石材拆除，短驳至校方指定位置</t>
    <phoneticPr fontId="2" type="noConversion"/>
  </si>
  <si>
    <t>渣土垃圾外运</t>
    <phoneticPr fontId="2" type="noConversion"/>
  </si>
  <si>
    <t>石材铺贴</t>
    <phoneticPr fontId="2" type="noConversion"/>
  </si>
  <si>
    <t>不锈钢扶手制作安装</t>
    <phoneticPr fontId="2" type="noConversion"/>
  </si>
  <si>
    <t>使用自拌细石混凝土对基础找平</t>
    <phoneticPr fontId="2" type="noConversion"/>
  </si>
  <si>
    <t>使用人工对素土地面开挖至老土，并堆放至校方指定位置</t>
    <phoneticPr fontId="2" type="noConversion"/>
  </si>
  <si>
    <t>使用环卫车将建筑垃圾外运出场</t>
    <phoneticPr fontId="2" type="noConversion"/>
  </si>
  <si>
    <r>
      <t>商品混凝土C</t>
    </r>
    <r>
      <rPr>
        <sz val="11"/>
        <color indexed="8"/>
        <rFont val="宋体"/>
        <charset val="134"/>
      </rPr>
      <t>30浇筑基础</t>
    </r>
    <phoneticPr fontId="2" type="noConversion"/>
  </si>
  <si>
    <t>C30混凝土浇筑扶手基础</t>
    <phoneticPr fontId="2" type="noConversion"/>
  </si>
  <si>
    <t>海螺P.C 42.5水泥干铺，火烧面花岗岩,厚度30mm</t>
    <phoneticPr fontId="2" type="noConversion"/>
  </si>
  <si>
    <t>原扶手拆除</t>
    <phoneticPr fontId="2" type="noConversion"/>
  </si>
  <si>
    <t>原不锈钢扶手拆除，包含基础预埋件及周围石材一起拆除</t>
    <phoneticPr fontId="2" type="noConversion"/>
  </si>
  <si>
    <t>扶手基础制作</t>
    <phoneticPr fontId="2" type="noConversion"/>
  </si>
  <si>
    <t>不锈钢扶手制作安装</t>
    <phoneticPr fontId="2" type="noConversion"/>
  </si>
  <si>
    <t>制作100*100*2mm预埋钢板</t>
    <phoneticPr fontId="2" type="noConversion"/>
  </si>
  <si>
    <t>石材修复</t>
    <phoneticPr fontId="2" type="noConversion"/>
  </si>
  <si>
    <t>食堂楼梯踏步更换</t>
    <phoneticPr fontId="2" type="noConversion"/>
  </si>
  <si>
    <t>扶手埋板制作安装</t>
    <phoneticPr fontId="2" type="noConversion"/>
  </si>
  <si>
    <t>踏步石材铺贴</t>
    <phoneticPr fontId="2" type="noConversion"/>
  </si>
  <si>
    <t>石材拆除</t>
    <phoneticPr fontId="2" type="noConversion"/>
  </si>
  <si>
    <t>垃圾外运</t>
    <phoneticPr fontId="2" type="noConversion"/>
  </si>
  <si>
    <t>砂浆找平</t>
    <phoneticPr fontId="2" type="noConversion"/>
  </si>
  <si>
    <t>使用自拌砂浆对基础找平</t>
    <phoneticPr fontId="2" type="noConversion"/>
  </si>
  <si>
    <r>
      <t>海螺P.C 4</t>
    </r>
    <r>
      <rPr>
        <sz val="11"/>
        <color indexed="8"/>
        <rFont val="宋体"/>
        <charset val="134"/>
      </rPr>
      <t>2.5水泥干铺，抛光大理石,厚度</t>
    </r>
    <r>
      <rPr>
        <sz val="11"/>
        <color indexed="8"/>
        <rFont val="宋体"/>
        <charset val="134"/>
      </rPr>
      <t>30</t>
    </r>
    <r>
      <rPr>
        <sz val="11"/>
        <color indexed="8"/>
        <rFont val="宋体"/>
        <charset val="134"/>
      </rPr>
      <t>mm，长度</t>
    </r>
    <r>
      <rPr>
        <sz val="11"/>
        <color indexed="8"/>
        <rFont val="宋体"/>
        <charset val="134"/>
      </rPr>
      <t>1750,通铺</t>
    </r>
    <phoneticPr fontId="2" type="noConversion"/>
  </si>
  <si>
    <t>场地</t>
    <phoneticPr fontId="2" type="noConversion"/>
  </si>
  <si>
    <t>5.2*4</t>
    <phoneticPr fontId="2" type="noConversion"/>
  </si>
  <si>
    <t>海螺P.C 42.5水泥干铺，火烧面花岗岩,厚度30mm</t>
    <phoneticPr fontId="2" type="noConversion"/>
  </si>
  <si>
    <t>上海韩国学校外籍人员子女学校室外台阶石材铺贴、栏杆更换工程</t>
    <phoneticPr fontId="2" type="noConversion"/>
  </si>
  <si>
    <t>踏步面石材铺贴</t>
    <phoneticPr fontId="2" type="noConversion"/>
  </si>
  <si>
    <t>侧石石材铺贴</t>
    <phoneticPr fontId="2" type="noConversion"/>
  </si>
  <si>
    <r>
      <t>火烧面花岗岩,厚度</t>
    </r>
    <r>
      <rPr>
        <sz val="11"/>
        <color theme="1"/>
        <rFont val="宋体"/>
        <family val="3"/>
        <charset val="134"/>
        <scheme val="minor"/>
      </rPr>
      <t>20</t>
    </r>
    <r>
      <rPr>
        <sz val="11"/>
        <color theme="1"/>
        <rFont val="宋体"/>
        <charset val="134"/>
        <scheme val="minor"/>
      </rPr>
      <t>mm</t>
    </r>
    <phoneticPr fontId="2" type="noConversion"/>
  </si>
  <si>
    <t>细节</t>
    <phoneticPr fontId="2" type="noConversion"/>
  </si>
  <si>
    <t>无障碍通道扶手更换</t>
    <phoneticPr fontId="2" type="noConversion"/>
  </si>
  <si>
    <t>磨边及防滑</t>
    <phoneticPr fontId="2" type="noConversion"/>
  </si>
  <si>
    <t>切割及磨小圆边</t>
    <phoneticPr fontId="2" type="noConversion"/>
  </si>
  <si>
    <t>SUS 304不锈钢、大管5.1cm、厚度2.0毫米 、圆管</t>
    <phoneticPr fontId="2" type="noConversion"/>
  </si>
  <si>
    <r>
      <t>海螺P.C 4</t>
    </r>
    <r>
      <rPr>
        <sz val="11"/>
        <color indexed="8"/>
        <rFont val="宋体"/>
        <charset val="134"/>
      </rPr>
      <t>2.5水泥干铺，粗纱，火烧面花岗岩,厚度</t>
    </r>
    <r>
      <rPr>
        <sz val="11"/>
        <color indexed="8"/>
        <rFont val="宋体"/>
        <charset val="134"/>
      </rPr>
      <t>30</t>
    </r>
    <r>
      <rPr>
        <sz val="11"/>
        <color indexed="8"/>
        <rFont val="宋体"/>
        <charset val="134"/>
      </rPr>
      <t>mm</t>
    </r>
    <phoneticPr fontId="2" type="noConversion"/>
  </si>
  <si>
    <t>教学楼至食堂地面修补</t>
    <phoneticPr fontId="2" type="noConversion"/>
  </si>
  <si>
    <t>踏步石材铺贴</t>
    <phoneticPr fontId="2" type="noConversion"/>
  </si>
  <si>
    <t>教学楼一层走廊地面瓷砖修复</t>
    <phoneticPr fontId="2" type="noConversion"/>
  </si>
  <si>
    <t>瓷砖大小参考现有规格</t>
    <phoneticPr fontId="2" type="noConversion"/>
  </si>
  <si>
    <t>台阶现状照片</t>
    <phoneticPr fontId="2" type="noConversion"/>
  </si>
  <si>
    <t>学校各栋楼出入口位置示意图</t>
    <phoneticPr fontId="2" type="noConversion"/>
  </si>
  <si>
    <t>地面找平瓷砖修复</t>
    <phoneticPr fontId="2" type="noConversion"/>
  </si>
  <si>
    <t>扶手基础侧墙粉刷</t>
    <phoneticPr fontId="2" type="noConversion"/>
  </si>
  <si>
    <t>室外防水涂料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</si>
</sst>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1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2" xfId="0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66675</xdr:rowOff>
    </xdr:from>
    <xdr:to>
      <xdr:col>3</xdr:col>
      <xdr:colOff>4086225</xdr:colOff>
      <xdr:row>67</xdr:row>
      <xdr:rowOff>80208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43800"/>
          <a:ext cx="8372475" cy="6357183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71</xdr:row>
      <xdr:rowOff>38100</xdr:rowOff>
    </xdr:from>
    <xdr:to>
      <xdr:col>3</xdr:col>
      <xdr:colOff>4076700</xdr:colOff>
      <xdr:row>108</xdr:row>
      <xdr:rowOff>114300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4563725"/>
          <a:ext cx="8296275" cy="6419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opLeftCell="A22" zoomScaleNormal="100" workbookViewId="0">
      <selection activeCell="C48" sqref="C48"/>
    </sheetView>
  </sheetViews>
  <sheetFormatPr defaultRowHeight="13.5" x14ac:dyDescent="0.15"/>
  <cols>
    <col min="1" max="1" width="6.625" customWidth="1"/>
    <col min="2" max="2" width="8" customWidth="1"/>
    <col min="3" max="3" width="48.875" customWidth="1"/>
    <col min="4" max="4" width="9" style="1"/>
  </cols>
  <sheetData>
    <row r="1" spans="1:5" ht="18.75" x14ac:dyDescent="0.15">
      <c r="A1" s="39" t="s">
        <v>6</v>
      </c>
      <c r="B1" s="39"/>
      <c r="C1" s="39"/>
      <c r="D1" s="39"/>
      <c r="E1" s="39"/>
    </row>
    <row r="2" spans="1: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15">
      <c r="A3" s="2">
        <v>1</v>
      </c>
      <c r="B3" s="40" t="s">
        <v>5</v>
      </c>
      <c r="C3" s="3" t="s">
        <v>14</v>
      </c>
      <c r="D3" s="4">
        <f>3.2*1.6</f>
        <v>5.120000000000001</v>
      </c>
      <c r="E3" s="4"/>
    </row>
    <row r="4" spans="1:5" x14ac:dyDescent="0.15">
      <c r="A4" s="2">
        <v>2</v>
      </c>
      <c r="B4" s="41"/>
      <c r="C4" s="3" t="s">
        <v>15</v>
      </c>
      <c r="D4" s="4">
        <f>0.14*(1.6+1.6+3.2+1.3+1.3+2.6+1+1+2)</f>
        <v>2.1840000000000002</v>
      </c>
      <c r="E4" s="4"/>
    </row>
    <row r="5" spans="1:5" x14ac:dyDescent="0.15">
      <c r="A5" s="2">
        <v>3</v>
      </c>
      <c r="B5" s="41"/>
      <c r="C5" s="3" t="s">
        <v>7</v>
      </c>
      <c r="D5" s="4">
        <f>3.8*2.1</f>
        <v>7.9799999999999995</v>
      </c>
      <c r="E5" s="4"/>
    </row>
    <row r="6" spans="1:5" x14ac:dyDescent="0.15">
      <c r="A6" s="2">
        <v>4</v>
      </c>
      <c r="B6" s="41"/>
      <c r="C6" s="3" t="s">
        <v>8</v>
      </c>
      <c r="D6" s="4">
        <f>0.14*(2.1+2.1+3.8+1.8+1.8+3.2+1.5+1.5+2.6)</f>
        <v>2.8560000000000008</v>
      </c>
      <c r="E6" s="4"/>
    </row>
    <row r="7" spans="1:5" x14ac:dyDescent="0.15">
      <c r="A7" s="2">
        <v>5</v>
      </c>
      <c r="B7" s="41"/>
      <c r="C7" s="3" t="s">
        <v>16</v>
      </c>
      <c r="D7" s="4">
        <f>2.6*1.6</f>
        <v>4.16</v>
      </c>
      <c r="E7" s="4"/>
    </row>
    <row r="8" spans="1:5" x14ac:dyDescent="0.15">
      <c r="A8" s="2">
        <v>6</v>
      </c>
      <c r="B8" s="41"/>
      <c r="C8" s="3" t="s">
        <v>17</v>
      </c>
      <c r="D8" s="4">
        <f>0.14*(3.2+1.6+1.6+1.3+1.3+2.6+2+1+1)</f>
        <v>2.1840000000000002</v>
      </c>
      <c r="E8" s="4"/>
    </row>
    <row r="9" spans="1:5" x14ac:dyDescent="0.15">
      <c r="A9" s="2">
        <v>7</v>
      </c>
      <c r="B9" s="41"/>
      <c r="C9" s="3" t="s">
        <v>18</v>
      </c>
      <c r="D9" s="4">
        <f>3.8*1</f>
        <v>3.8</v>
      </c>
      <c r="E9" s="4" t="s">
        <v>9</v>
      </c>
    </row>
    <row r="10" spans="1:5" x14ac:dyDescent="0.15">
      <c r="A10" s="2">
        <v>8</v>
      </c>
      <c r="B10" s="41"/>
      <c r="C10" s="3" t="s">
        <v>10</v>
      </c>
      <c r="D10" s="4">
        <f>0.14*(3.8+1+1+3.2+0.7+0.7+2.6+0.4+0.4)</f>
        <v>1.9319999999999999</v>
      </c>
      <c r="E10" s="4"/>
    </row>
    <row r="11" spans="1:5" x14ac:dyDescent="0.15">
      <c r="A11" s="2">
        <v>9</v>
      </c>
      <c r="B11" s="41"/>
      <c r="C11" s="5" t="s">
        <v>19</v>
      </c>
      <c r="D11" s="4">
        <f>3.2*1.6</f>
        <v>5.120000000000001</v>
      </c>
      <c r="E11" s="2"/>
    </row>
    <row r="12" spans="1:5" x14ac:dyDescent="0.15">
      <c r="A12" s="2">
        <v>10</v>
      </c>
      <c r="B12" s="41"/>
      <c r="C12" s="5" t="s">
        <v>11</v>
      </c>
      <c r="D12" s="4">
        <f>0.14*(3.2+1.6+1.6+2.6+1.3+1.3+2+1+1)</f>
        <v>2.1840000000000006</v>
      </c>
      <c r="E12" s="2"/>
    </row>
    <row r="13" spans="1:5" x14ac:dyDescent="0.15">
      <c r="A13" s="2">
        <v>11</v>
      </c>
      <c r="B13" s="41"/>
      <c r="C13" s="5" t="s">
        <v>20</v>
      </c>
      <c r="D13" s="4">
        <f>5.4*2.7</f>
        <v>14.580000000000002</v>
      </c>
      <c r="E13" s="6"/>
    </row>
    <row r="14" spans="1:5" x14ac:dyDescent="0.15">
      <c r="A14" s="2">
        <v>12</v>
      </c>
      <c r="B14" s="41"/>
      <c r="C14" s="5" t="s">
        <v>12</v>
      </c>
      <c r="D14" s="4">
        <f>0.14*(5.4+5.4+4.8+4.2+2.4+2.2+1.9+2.8+0.5)</f>
        <v>4.1440000000000001</v>
      </c>
      <c r="E14" s="6"/>
    </row>
    <row r="15" spans="1:5" x14ac:dyDescent="0.15">
      <c r="A15" s="2">
        <v>13</v>
      </c>
      <c r="B15" s="41"/>
      <c r="C15" s="5" t="s">
        <v>21</v>
      </c>
      <c r="D15" s="4">
        <f>5.5*2.4</f>
        <v>13.2</v>
      </c>
      <c r="E15" s="6"/>
    </row>
    <row r="16" spans="1:5" x14ac:dyDescent="0.15">
      <c r="A16" s="2">
        <v>14</v>
      </c>
      <c r="B16" s="41"/>
      <c r="C16" s="5" t="s">
        <v>13</v>
      </c>
      <c r="D16" s="4">
        <f>0.14*(8+7+6+1.5)</f>
        <v>3.1500000000000004</v>
      </c>
      <c r="E16" s="6"/>
    </row>
    <row r="17" spans="1:5" x14ac:dyDescent="0.15">
      <c r="A17" s="2">
        <v>15</v>
      </c>
      <c r="B17" s="41"/>
      <c r="C17" s="5" t="s">
        <v>21</v>
      </c>
      <c r="D17" s="4">
        <f>5.5*2.4</f>
        <v>13.2</v>
      </c>
      <c r="E17" s="6"/>
    </row>
    <row r="18" spans="1:5" x14ac:dyDescent="0.15">
      <c r="A18" s="2">
        <v>16</v>
      </c>
      <c r="B18" s="41"/>
      <c r="C18" s="5" t="s">
        <v>13</v>
      </c>
      <c r="D18" s="4">
        <f>0.14*(8+7+6+1.5)</f>
        <v>3.1500000000000004</v>
      </c>
      <c r="E18" s="6"/>
    </row>
    <row r="19" spans="1:5" x14ac:dyDescent="0.15">
      <c r="A19" s="11" t="s">
        <v>22</v>
      </c>
      <c r="B19" s="42"/>
      <c r="C19" s="2"/>
      <c r="D19" s="10">
        <f>SUM(D3:D18)</f>
        <v>88.944000000000003</v>
      </c>
      <c r="E19" s="6"/>
    </row>
    <row r="20" spans="1:5" x14ac:dyDescent="0.15">
      <c r="A20" s="2">
        <v>17</v>
      </c>
      <c r="B20" s="40" t="s">
        <v>23</v>
      </c>
      <c r="C20" s="6" t="s">
        <v>24</v>
      </c>
      <c r="D20" s="7">
        <f>4.7*2.5+0.14*(4.4+4.7+4.7)</f>
        <v>13.682</v>
      </c>
      <c r="E20" s="6"/>
    </row>
    <row r="21" spans="1:5" x14ac:dyDescent="0.15">
      <c r="A21" s="2">
        <v>18</v>
      </c>
      <c r="B21" s="41"/>
      <c r="C21" s="8" t="s">
        <v>25</v>
      </c>
      <c r="D21" s="7">
        <f>6.3*1.2+0.14*(1.2+1.2+1.2)</f>
        <v>8.0640000000000001</v>
      </c>
      <c r="E21" s="6"/>
    </row>
    <row r="22" spans="1:5" x14ac:dyDescent="0.15">
      <c r="A22" s="2">
        <v>19</v>
      </c>
      <c r="B22" s="41"/>
      <c r="C22" s="8" t="s">
        <v>26</v>
      </c>
      <c r="D22" s="7">
        <f>1.5*5.8</f>
        <v>8.6999999999999993</v>
      </c>
      <c r="E22" s="6"/>
    </row>
    <row r="23" spans="1:5" x14ac:dyDescent="0.15">
      <c r="A23" s="2">
        <v>20</v>
      </c>
      <c r="B23" s="41"/>
      <c r="C23" s="8" t="s">
        <v>27</v>
      </c>
      <c r="D23" s="7">
        <f>0.1*(5.8+5.8+4.3+4.3+2.3+2.3)</f>
        <v>2.4800000000000004</v>
      </c>
      <c r="E23" s="6"/>
    </row>
    <row r="24" spans="1:5" x14ac:dyDescent="0.15">
      <c r="A24" s="2">
        <v>21</v>
      </c>
      <c r="B24" s="41"/>
      <c r="C24" s="8" t="s">
        <v>29</v>
      </c>
      <c r="D24" s="7">
        <f>3.5*1</f>
        <v>3.5</v>
      </c>
      <c r="E24" s="6"/>
    </row>
    <row r="25" spans="1:5" x14ac:dyDescent="0.15">
      <c r="A25" s="2">
        <v>22</v>
      </c>
      <c r="B25" s="41"/>
      <c r="C25" s="8" t="s">
        <v>28</v>
      </c>
      <c r="D25" s="7">
        <f>5.3*2.4+0.14*(5.8+5.8)</f>
        <v>14.343999999999999</v>
      </c>
      <c r="E25" s="6"/>
    </row>
    <row r="26" spans="1:5" x14ac:dyDescent="0.15">
      <c r="A26" s="11" t="s">
        <v>30</v>
      </c>
      <c r="B26" s="17"/>
      <c r="C26" s="9"/>
      <c r="D26" s="16">
        <f>SUM(D20:D25)</f>
        <v>50.77</v>
      </c>
      <c r="E26" s="9"/>
    </row>
    <row r="27" spans="1:5" x14ac:dyDescent="0.15">
      <c r="A27" s="2">
        <v>23</v>
      </c>
      <c r="B27" s="37" t="s">
        <v>31</v>
      </c>
      <c r="C27" s="6" t="s">
        <v>33</v>
      </c>
      <c r="D27" s="7">
        <f>2.2*1.6</f>
        <v>3.5200000000000005</v>
      </c>
      <c r="E27" s="43" t="s">
        <v>40</v>
      </c>
    </row>
    <row r="28" spans="1:5" x14ac:dyDescent="0.15">
      <c r="A28" s="2">
        <v>24</v>
      </c>
      <c r="B28" s="37"/>
      <c r="C28" s="8" t="s">
        <v>32</v>
      </c>
      <c r="D28" s="7">
        <f>0.14*(2.2+2.2+2.2)</f>
        <v>0.92400000000000015</v>
      </c>
      <c r="E28" s="44"/>
    </row>
    <row r="29" spans="1:5" x14ac:dyDescent="0.15">
      <c r="A29" s="11" t="s">
        <v>22</v>
      </c>
      <c r="B29" s="11"/>
      <c r="C29" s="2"/>
      <c r="D29" s="10">
        <f>SUM(D27:D28)</f>
        <v>4.4440000000000008</v>
      </c>
      <c r="E29" s="2"/>
    </row>
    <row r="30" spans="1:5" x14ac:dyDescent="0.15">
      <c r="A30" s="12">
        <v>25</v>
      </c>
      <c r="B30" s="37" t="s">
        <v>35</v>
      </c>
      <c r="C30" s="13" t="s">
        <v>38</v>
      </c>
      <c r="D30" s="7">
        <f>3.6*1+0.14*(3.6+3.6)</f>
        <v>4.6080000000000005</v>
      </c>
      <c r="E30" s="38" t="s">
        <v>34</v>
      </c>
    </row>
    <row r="31" spans="1:5" x14ac:dyDescent="0.15">
      <c r="A31" s="2">
        <v>26</v>
      </c>
      <c r="B31" s="37"/>
      <c r="C31" s="13" t="s">
        <v>36</v>
      </c>
      <c r="D31" s="7">
        <f>5.4*3.6</f>
        <v>19.440000000000001</v>
      </c>
      <c r="E31" s="38"/>
    </row>
    <row r="32" spans="1:5" x14ac:dyDescent="0.15">
      <c r="A32" s="2">
        <v>27</v>
      </c>
      <c r="B32" s="37"/>
      <c r="C32" s="13" t="s">
        <v>39</v>
      </c>
      <c r="D32" s="7">
        <f>4.8*1.2</f>
        <v>5.76</v>
      </c>
      <c r="E32" s="38"/>
    </row>
    <row r="33" spans="1:5" x14ac:dyDescent="0.15">
      <c r="A33" s="2">
        <v>28</v>
      </c>
      <c r="B33" s="37"/>
      <c r="C33" s="13" t="s">
        <v>37</v>
      </c>
      <c r="D33" s="7">
        <f>0.1*(4.8+4+2.8+2+0.45)</f>
        <v>1.4050000000000002</v>
      </c>
      <c r="E33" s="38"/>
    </row>
    <row r="34" spans="1:5" x14ac:dyDescent="0.15">
      <c r="A34" s="11" t="s">
        <v>30</v>
      </c>
      <c r="B34" s="11"/>
      <c r="C34" s="13"/>
      <c r="D34" s="10">
        <f>SUM(D30:D33)</f>
        <v>31.213000000000001</v>
      </c>
      <c r="E34" s="2"/>
    </row>
    <row r="35" spans="1:5" x14ac:dyDescent="0.15">
      <c r="A35" s="2">
        <v>29</v>
      </c>
      <c r="B35" s="37" t="s">
        <v>41</v>
      </c>
      <c r="C35" s="13" t="s">
        <v>42</v>
      </c>
      <c r="D35" s="7">
        <f>11.7*2.7+0.14*(11.7+11.7+11.7)</f>
        <v>36.503999999999998</v>
      </c>
      <c r="E35" s="2"/>
    </row>
    <row r="36" spans="1:5" x14ac:dyDescent="0.15">
      <c r="A36" s="12">
        <v>30</v>
      </c>
      <c r="B36" s="37"/>
      <c r="C36" s="14" t="s">
        <v>43</v>
      </c>
      <c r="D36" s="7">
        <f>7.3*2.7+0.14*(7.3+7.3+7.3)</f>
        <v>22.776</v>
      </c>
      <c r="E36" s="6"/>
    </row>
    <row r="37" spans="1:5" x14ac:dyDescent="0.15">
      <c r="A37" s="12">
        <v>31</v>
      </c>
      <c r="B37" s="37"/>
      <c r="C37" s="14" t="s">
        <v>44</v>
      </c>
      <c r="D37" s="7">
        <f>2*1.4+0.14*(2+2+2)</f>
        <v>3.6399999999999997</v>
      </c>
      <c r="E37" s="6"/>
    </row>
    <row r="38" spans="1:5" x14ac:dyDescent="0.15">
      <c r="A38" s="15" t="s">
        <v>45</v>
      </c>
      <c r="B38" s="15"/>
      <c r="C38" s="6"/>
      <c r="D38" s="11">
        <f>SUM(D35:D37)</f>
        <v>62.92</v>
      </c>
      <c r="E38" s="6"/>
    </row>
    <row r="39" spans="1:5" x14ac:dyDescent="0.15">
      <c r="A39" s="2">
        <v>32</v>
      </c>
      <c r="B39" s="37" t="s">
        <v>46</v>
      </c>
      <c r="C39" s="14" t="s">
        <v>50</v>
      </c>
      <c r="D39" s="7">
        <f>3.4*2.3</f>
        <v>7.8199999999999994</v>
      </c>
      <c r="E39" s="6"/>
    </row>
    <row r="40" spans="1:5" x14ac:dyDescent="0.15">
      <c r="A40" s="2">
        <v>33</v>
      </c>
      <c r="B40" s="37"/>
      <c r="C40" s="14" t="s">
        <v>47</v>
      </c>
      <c r="D40" s="7">
        <f>0.14*(1.1+1.1+2.2+1.5+1.5+2.8+2+2+3.4+3.4)</f>
        <v>2.94</v>
      </c>
      <c r="E40" s="6"/>
    </row>
    <row r="41" spans="1:5" x14ac:dyDescent="0.15">
      <c r="A41" s="2">
        <v>34</v>
      </c>
      <c r="B41" s="37"/>
      <c r="C41" s="14" t="s">
        <v>51</v>
      </c>
      <c r="D41" s="7">
        <f>6.7*2.4</f>
        <v>16.079999999999998</v>
      </c>
      <c r="E41" s="6"/>
    </row>
    <row r="42" spans="1:5" x14ac:dyDescent="0.15">
      <c r="A42" s="2">
        <v>35</v>
      </c>
      <c r="B42" s="37"/>
      <c r="C42" s="14" t="s">
        <v>48</v>
      </c>
      <c r="D42" s="7">
        <f>0.14*(8+9.1+0.5+8)</f>
        <v>3.5840000000000005</v>
      </c>
      <c r="E42" s="6"/>
    </row>
    <row r="43" spans="1:5" x14ac:dyDescent="0.15">
      <c r="A43" s="2">
        <v>36</v>
      </c>
      <c r="B43" s="37"/>
      <c r="C43" s="14" t="s">
        <v>49</v>
      </c>
      <c r="D43" s="7">
        <f>4*2+0.14*(6+5.4+4.8)</f>
        <v>10.268000000000001</v>
      </c>
      <c r="E43" s="6"/>
    </row>
    <row r="44" spans="1:5" x14ac:dyDescent="0.15">
      <c r="A44" s="11" t="s">
        <v>22</v>
      </c>
      <c r="B44" s="37"/>
      <c r="C44" s="6"/>
      <c r="D44" s="10">
        <f>SUM(D39:D43)</f>
        <v>40.691999999999993</v>
      </c>
      <c r="E44" s="6"/>
    </row>
    <row r="45" spans="1:5" x14ac:dyDescent="0.15">
      <c r="A45" s="12">
        <v>37</v>
      </c>
      <c r="B45" s="37" t="s">
        <v>52</v>
      </c>
      <c r="C45" s="14" t="s">
        <v>57</v>
      </c>
      <c r="D45" s="7">
        <f>3.4*2</f>
        <v>6.8</v>
      </c>
      <c r="E45" s="6"/>
    </row>
    <row r="46" spans="1:5" x14ac:dyDescent="0.15">
      <c r="A46" s="12">
        <v>38</v>
      </c>
      <c r="B46" s="37"/>
      <c r="C46" s="14" t="s">
        <v>53</v>
      </c>
      <c r="D46" s="7">
        <f>0.14*(1.7+1.7+3.4+3.4+2.8+1.4+1.4+2.2+1.1+1.1)</f>
        <v>2.8280000000000007</v>
      </c>
      <c r="E46" s="6"/>
    </row>
    <row r="47" spans="1:5" x14ac:dyDescent="0.15">
      <c r="A47" s="12">
        <v>39</v>
      </c>
      <c r="B47" s="37"/>
      <c r="C47" s="14" t="s">
        <v>58</v>
      </c>
      <c r="D47" s="7">
        <f>3.2*1.8</f>
        <v>5.7600000000000007</v>
      </c>
      <c r="E47" s="6"/>
    </row>
    <row r="48" spans="1:5" x14ac:dyDescent="0.15">
      <c r="A48" s="12">
        <v>40</v>
      </c>
      <c r="B48" s="37"/>
      <c r="C48" s="14" t="s">
        <v>54</v>
      </c>
      <c r="D48" s="7">
        <f>0.14*(3.2+1.8+2.9+2.6+1.5+1.2)</f>
        <v>1.8480000000000001</v>
      </c>
      <c r="E48" s="6"/>
    </row>
    <row r="49" spans="1:5" x14ac:dyDescent="0.15">
      <c r="A49" s="12">
        <v>41</v>
      </c>
      <c r="B49" s="37"/>
      <c r="C49" s="14" t="s">
        <v>55</v>
      </c>
      <c r="D49" s="7">
        <f>5.3*2.4</f>
        <v>12.719999999999999</v>
      </c>
      <c r="E49" s="6"/>
    </row>
    <row r="50" spans="1:5" x14ac:dyDescent="0.15">
      <c r="A50" s="12">
        <v>42</v>
      </c>
      <c r="B50" s="37"/>
      <c r="C50" s="14" t="s">
        <v>56</v>
      </c>
      <c r="D50" s="7">
        <f>0.14*(8+0.9+0.7+0.3+2.1+1.8+5.2+4.6)</f>
        <v>3.3040000000000007</v>
      </c>
      <c r="E50" s="6"/>
    </row>
    <row r="51" spans="1:5" x14ac:dyDescent="0.15">
      <c r="A51" s="11" t="s">
        <v>30</v>
      </c>
      <c r="B51" s="6"/>
      <c r="C51" s="6"/>
      <c r="D51" s="10">
        <f>SUM(D45:D50)</f>
        <v>33.26</v>
      </c>
      <c r="E51" s="6"/>
    </row>
    <row r="52" spans="1:5" x14ac:dyDescent="0.15">
      <c r="A52" s="20">
        <v>43</v>
      </c>
      <c r="B52" s="21" t="s">
        <v>93</v>
      </c>
      <c r="C52" s="14" t="s">
        <v>94</v>
      </c>
      <c r="D52" s="18">
        <f>5.2*4</f>
        <v>20.8</v>
      </c>
      <c r="E52" s="6"/>
    </row>
    <row r="53" spans="1:5" x14ac:dyDescent="0.15">
      <c r="A53" s="15" t="s">
        <v>59</v>
      </c>
      <c r="B53" s="36">
        <f>D19+D26+D29+D34+D38+D44+D51+D52+2.96</f>
        <v>336.00299999999999</v>
      </c>
      <c r="C53" s="36"/>
      <c r="D53" s="36"/>
      <c r="E53" s="36"/>
    </row>
  </sheetData>
  <mergeCells count="11">
    <mergeCell ref="A1:E1"/>
    <mergeCell ref="B3:B19"/>
    <mergeCell ref="B20:B25"/>
    <mergeCell ref="B27:B28"/>
    <mergeCell ref="E27:E28"/>
    <mergeCell ref="B53:E53"/>
    <mergeCell ref="B30:B33"/>
    <mergeCell ref="E30:E33"/>
    <mergeCell ref="B35:B37"/>
    <mergeCell ref="B39:B44"/>
    <mergeCell ref="B45:B50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topLeftCell="A4" workbookViewId="0">
      <selection activeCell="G15" sqref="G15"/>
    </sheetView>
  </sheetViews>
  <sheetFormatPr defaultRowHeight="13.5" x14ac:dyDescent="0.15"/>
  <cols>
    <col min="1" max="1" width="18.25" style="25" customWidth="1"/>
    <col min="2" max="2" width="11" customWidth="1"/>
    <col min="3" max="3" width="27" customWidth="1"/>
    <col min="4" max="4" width="54.25" customWidth="1"/>
  </cols>
  <sheetData>
    <row r="1" spans="1:4" ht="13.5" customHeight="1" x14ac:dyDescent="0.15">
      <c r="A1" s="53" t="s">
        <v>96</v>
      </c>
      <c r="B1" s="54"/>
      <c r="C1" s="54"/>
      <c r="D1" s="55"/>
    </row>
    <row r="2" spans="1:4" ht="13.5" customHeight="1" x14ac:dyDescent="0.15">
      <c r="A2" s="56"/>
      <c r="B2" s="57"/>
      <c r="C2" s="57"/>
      <c r="D2" s="58"/>
    </row>
    <row r="3" spans="1:4" ht="21.95" customHeight="1" x14ac:dyDescent="0.15">
      <c r="A3" s="26" t="s">
        <v>61</v>
      </c>
      <c r="B3" s="20" t="s">
        <v>60</v>
      </c>
      <c r="C3" s="22" t="s">
        <v>100</v>
      </c>
      <c r="D3" s="27" t="s">
        <v>4</v>
      </c>
    </row>
    <row r="4" spans="1:4" ht="21.95" customHeight="1" x14ac:dyDescent="0.15">
      <c r="A4" s="52" t="s">
        <v>62</v>
      </c>
      <c r="B4" s="2">
        <v>1</v>
      </c>
      <c r="C4" s="20" t="s">
        <v>63</v>
      </c>
      <c r="D4" s="28" t="s">
        <v>69</v>
      </c>
    </row>
    <row r="5" spans="1:4" ht="21.95" customHeight="1" x14ac:dyDescent="0.15">
      <c r="A5" s="52"/>
      <c r="B5" s="2">
        <v>2</v>
      </c>
      <c r="C5" s="20" t="s">
        <v>64</v>
      </c>
      <c r="D5" s="28" t="s">
        <v>75</v>
      </c>
    </row>
    <row r="6" spans="1:4" ht="21.95" customHeight="1" x14ac:dyDescent="0.15">
      <c r="A6" s="52"/>
      <c r="B6" s="2">
        <v>3</v>
      </c>
      <c r="C6" s="20" t="s">
        <v>65</v>
      </c>
      <c r="D6" s="28" t="s">
        <v>73</v>
      </c>
    </row>
    <row r="7" spans="1:4" ht="21.95" customHeight="1" x14ac:dyDescent="0.15">
      <c r="A7" s="52"/>
      <c r="B7" s="2">
        <v>4</v>
      </c>
      <c r="C7" s="22" t="s">
        <v>97</v>
      </c>
      <c r="D7" s="29" t="s">
        <v>105</v>
      </c>
    </row>
    <row r="8" spans="1:4" ht="21.95" customHeight="1" x14ac:dyDescent="0.15">
      <c r="A8" s="52"/>
      <c r="B8" s="2">
        <v>5</v>
      </c>
      <c r="C8" s="23" t="s">
        <v>98</v>
      </c>
      <c r="D8" s="29" t="s">
        <v>99</v>
      </c>
    </row>
    <row r="9" spans="1:4" ht="21.95" customHeight="1" x14ac:dyDescent="0.15">
      <c r="A9" s="33"/>
      <c r="B9" s="2">
        <v>6</v>
      </c>
      <c r="C9" s="23" t="s">
        <v>102</v>
      </c>
      <c r="D9" s="29" t="s">
        <v>103</v>
      </c>
    </row>
    <row r="10" spans="1:4" ht="21.95" customHeight="1" x14ac:dyDescent="0.15">
      <c r="A10" s="52" t="s">
        <v>101</v>
      </c>
      <c r="B10" s="20">
        <v>1</v>
      </c>
      <c r="C10" s="20" t="s">
        <v>79</v>
      </c>
      <c r="D10" s="28" t="s">
        <v>80</v>
      </c>
    </row>
    <row r="11" spans="1:4" ht="21.95" customHeight="1" x14ac:dyDescent="0.15">
      <c r="A11" s="52"/>
      <c r="B11" s="20">
        <v>2</v>
      </c>
      <c r="C11" s="20" t="s">
        <v>86</v>
      </c>
      <c r="D11" s="28" t="s">
        <v>83</v>
      </c>
    </row>
    <row r="12" spans="1:4" ht="21.95" customHeight="1" x14ac:dyDescent="0.15">
      <c r="A12" s="52"/>
      <c r="B12" s="20">
        <v>3</v>
      </c>
      <c r="C12" s="20" t="s">
        <v>82</v>
      </c>
      <c r="D12" s="29" t="s">
        <v>104</v>
      </c>
    </row>
    <row r="13" spans="1:4" ht="21.95" customHeight="1" x14ac:dyDescent="0.15">
      <c r="A13" s="52"/>
      <c r="B13" s="20">
        <v>4</v>
      </c>
      <c r="C13" s="20" t="s">
        <v>84</v>
      </c>
      <c r="D13" s="28" t="s">
        <v>95</v>
      </c>
    </row>
    <row r="14" spans="1:4" ht="21.95" customHeight="1" x14ac:dyDescent="0.15">
      <c r="A14" s="33"/>
      <c r="B14" s="20">
        <v>5</v>
      </c>
      <c r="C14" s="20" t="s">
        <v>113</v>
      </c>
      <c r="D14" s="28" t="s">
        <v>114</v>
      </c>
    </row>
    <row r="15" spans="1:4" ht="21.95" customHeight="1" x14ac:dyDescent="0.15">
      <c r="A15" s="52" t="s">
        <v>66</v>
      </c>
      <c r="B15" s="2">
        <v>1</v>
      </c>
      <c r="C15" s="20" t="s">
        <v>68</v>
      </c>
      <c r="D15" s="28" t="s">
        <v>74</v>
      </c>
    </row>
    <row r="16" spans="1:4" ht="21.95" customHeight="1" x14ac:dyDescent="0.15">
      <c r="A16" s="52"/>
      <c r="B16" s="2">
        <v>2</v>
      </c>
      <c r="C16" s="20" t="s">
        <v>70</v>
      </c>
      <c r="D16" s="28" t="s">
        <v>75</v>
      </c>
    </row>
    <row r="17" spans="1:4" ht="21.95" customHeight="1" x14ac:dyDescent="0.15">
      <c r="A17" s="52"/>
      <c r="B17" s="2">
        <v>3</v>
      </c>
      <c r="C17" s="20" t="s">
        <v>67</v>
      </c>
      <c r="D17" s="28" t="s">
        <v>76</v>
      </c>
    </row>
    <row r="18" spans="1:4" ht="21.95" customHeight="1" x14ac:dyDescent="0.15">
      <c r="A18" s="52"/>
      <c r="B18" s="2">
        <v>4</v>
      </c>
      <c r="C18" s="20" t="s">
        <v>71</v>
      </c>
      <c r="D18" s="29" t="s">
        <v>78</v>
      </c>
    </row>
    <row r="19" spans="1:4" ht="21.95" customHeight="1" x14ac:dyDescent="0.15">
      <c r="A19" s="52"/>
      <c r="B19" s="2">
        <v>5</v>
      </c>
      <c r="C19" s="20" t="s">
        <v>81</v>
      </c>
      <c r="D19" s="28" t="s">
        <v>77</v>
      </c>
    </row>
    <row r="20" spans="1:4" ht="21.95" customHeight="1" x14ac:dyDescent="0.15">
      <c r="A20" s="52"/>
      <c r="B20" s="2">
        <v>6</v>
      </c>
      <c r="C20" s="20" t="s">
        <v>72</v>
      </c>
      <c r="D20" s="29" t="s">
        <v>104</v>
      </c>
    </row>
    <row r="21" spans="1:4" ht="21.95" customHeight="1" x14ac:dyDescent="0.15">
      <c r="A21" s="52" t="s">
        <v>85</v>
      </c>
      <c r="B21" s="19">
        <v>1</v>
      </c>
      <c r="C21" s="20" t="s">
        <v>88</v>
      </c>
      <c r="D21" s="28" t="s">
        <v>69</v>
      </c>
    </row>
    <row r="22" spans="1:4" ht="21.95" customHeight="1" x14ac:dyDescent="0.15">
      <c r="A22" s="52"/>
      <c r="B22" s="19">
        <v>2</v>
      </c>
      <c r="C22" s="20" t="s">
        <v>89</v>
      </c>
      <c r="D22" s="28" t="s">
        <v>75</v>
      </c>
    </row>
    <row r="23" spans="1:4" ht="21.95" customHeight="1" x14ac:dyDescent="0.15">
      <c r="A23" s="52"/>
      <c r="B23" s="19">
        <v>3</v>
      </c>
      <c r="C23" s="20" t="s">
        <v>90</v>
      </c>
      <c r="D23" s="28" t="s">
        <v>91</v>
      </c>
    </row>
    <row r="24" spans="1:4" ht="21.95" customHeight="1" x14ac:dyDescent="0.15">
      <c r="A24" s="52"/>
      <c r="B24" s="19">
        <v>4</v>
      </c>
      <c r="C24" s="22" t="s">
        <v>87</v>
      </c>
      <c r="D24" s="28" t="s">
        <v>92</v>
      </c>
    </row>
    <row r="25" spans="1:4" ht="21.95" customHeight="1" x14ac:dyDescent="0.15">
      <c r="A25" s="34" t="s">
        <v>106</v>
      </c>
      <c r="B25" s="19">
        <v>1</v>
      </c>
      <c r="C25" s="23" t="s">
        <v>107</v>
      </c>
      <c r="D25" s="29" t="s">
        <v>78</v>
      </c>
    </row>
    <row r="26" spans="1:4" s="24" customFormat="1" ht="29.25" customHeight="1" thickBot="1" x14ac:dyDescent="0.2">
      <c r="A26" s="35" t="s">
        <v>108</v>
      </c>
      <c r="B26" s="30">
        <v>1</v>
      </c>
      <c r="C26" s="31" t="s">
        <v>112</v>
      </c>
      <c r="D26" s="32" t="s">
        <v>109</v>
      </c>
    </row>
    <row r="28" spans="1:4" ht="14.25" thickBot="1" x14ac:dyDescent="0.2"/>
    <row r="29" spans="1:4" x14ac:dyDescent="0.15">
      <c r="A29" s="45" t="s">
        <v>111</v>
      </c>
      <c r="B29" s="46"/>
      <c r="C29" s="46"/>
      <c r="D29" s="47"/>
    </row>
    <row r="30" spans="1:4" ht="14.25" thickBot="1" x14ac:dyDescent="0.2">
      <c r="A30" s="48"/>
      <c r="B30" s="49"/>
      <c r="C30" s="49"/>
      <c r="D30" s="50"/>
    </row>
    <row r="70" spans="1:4" x14ac:dyDescent="0.15">
      <c r="A70" s="51" t="s">
        <v>110</v>
      </c>
      <c r="B70" s="51"/>
      <c r="C70" s="51"/>
      <c r="D70" s="51"/>
    </row>
    <row r="71" spans="1:4" x14ac:dyDescent="0.15">
      <c r="A71" s="51"/>
      <c r="B71" s="51"/>
      <c r="C71" s="51"/>
      <c r="D71" s="51"/>
    </row>
  </sheetData>
  <mergeCells count="7">
    <mergeCell ref="A29:D30"/>
    <mergeCell ref="A70:D71"/>
    <mergeCell ref="A4:A8"/>
    <mergeCell ref="A1:D2"/>
    <mergeCell ref="A10:A13"/>
    <mergeCell ref="A15:A20"/>
    <mergeCell ref="A21:A24"/>
  </mergeCells>
  <phoneticPr fontId="2" type="noConversion"/>
  <pageMargins left="0.59055118110236227" right="0.19685039370078741" top="0" bottom="0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sks</cp:lastModifiedBy>
  <cp:lastPrinted>2024-10-29T23:43:33Z</cp:lastPrinted>
  <dcterms:created xsi:type="dcterms:W3CDTF">2024-08-30T10:25:49Z</dcterms:created>
  <dcterms:modified xsi:type="dcterms:W3CDTF">2024-10-30T03:26:43Z</dcterms:modified>
</cp:coreProperties>
</file>