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64011"/>
  <mc:AlternateContent xmlns:mc="http://schemas.openxmlformats.org/markup-compatibility/2006">
    <mc:Choice Requires="x15">
      <x15ac:absPath xmlns:x15ac="http://schemas.microsoft.com/office/spreadsheetml/2010/11/ac" url="C:\Users\sks\Desktop\업무\결산\2022년도 결산\"/>
    </mc:Choice>
  </mc:AlternateContent>
  <bookViews>
    <workbookView xWindow="0" yWindow="0" windowWidth="28800" windowHeight="12285" activeTab="2"/>
  </bookViews>
  <sheets>
    <sheet name="표지" sheetId="4" r:id="rId1"/>
    <sheet name="총괄표" sheetId="5" r:id="rId2"/>
    <sheet name="세입" sheetId="1" r:id="rId3"/>
    <sheet name="세출" sheetId="3" r:id="rId4"/>
  </sheets>
  <definedNames>
    <definedName name="_xlnm._FilterDatabase" localSheetId="2" hidden="1">세입!$A$4:$Q$45</definedName>
    <definedName name="_xlnm._FilterDatabase" localSheetId="3" hidden="1">세출!$A$4:$DU$151</definedName>
    <definedName name="_xlnm.Print_Area" localSheetId="2">세입!$A$1:$K$62</definedName>
    <definedName name="_xlnm.Print_Area" localSheetId="3">세출!$A$1:$K$151</definedName>
    <definedName name="_xlnm.Print_Titles" localSheetId="2">세입!$3:$4</definedName>
    <definedName name="_xlnm.Print_Titles" localSheetId="3">세출!$1:$4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5" l="1"/>
  <c r="C4" i="5"/>
  <c r="G92" i="3" l="1"/>
  <c r="H28" i="1" l="1"/>
  <c r="E18" i="5" l="1"/>
  <c r="E17" i="5"/>
  <c r="E16" i="5"/>
  <c r="E15" i="5"/>
  <c r="E14" i="5"/>
  <c r="E13" i="5"/>
  <c r="A18" i="5"/>
  <c r="A17" i="5"/>
  <c r="A16" i="5"/>
  <c r="A15" i="5"/>
  <c r="A14" i="5"/>
  <c r="A13" i="5"/>
  <c r="I143" i="3" l="1"/>
  <c r="J143" i="3"/>
  <c r="N151" i="3"/>
  <c r="M151" i="3"/>
  <c r="H145" i="3"/>
  <c r="H146" i="3"/>
  <c r="H147" i="3"/>
  <c r="H144" i="3"/>
  <c r="H143" i="3" l="1"/>
  <c r="K140" i="3"/>
  <c r="K142" i="3"/>
  <c r="K144" i="3"/>
  <c r="K145" i="3"/>
  <c r="K146" i="3"/>
  <c r="K147" i="3"/>
  <c r="G136" i="3" l="1"/>
  <c r="G135" i="3" s="1"/>
  <c r="F73" i="3"/>
  <c r="G73" i="3"/>
  <c r="M8" i="1" l="1"/>
  <c r="I42" i="1" l="1"/>
  <c r="I40" i="1"/>
  <c r="I38" i="1"/>
  <c r="I29" i="1"/>
  <c r="I18" i="1"/>
  <c r="I5" i="1"/>
  <c r="J42" i="1"/>
  <c r="C18" i="5" s="1"/>
  <c r="G42" i="1"/>
  <c r="J40" i="1"/>
  <c r="C17" i="5" s="1"/>
  <c r="G40" i="1"/>
  <c r="J38" i="1"/>
  <c r="C16" i="5" s="1"/>
  <c r="G38" i="1"/>
  <c r="J29" i="1"/>
  <c r="C15" i="5" s="1"/>
  <c r="J18" i="1"/>
  <c r="C14" i="5" s="1"/>
  <c r="J5" i="1"/>
  <c r="C13" i="5" s="1"/>
  <c r="C19" i="5" l="1"/>
  <c r="J45" i="1"/>
  <c r="I45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3" i="1"/>
  <c r="K44" i="1"/>
  <c r="A8" i="5" l="1"/>
  <c r="C8" i="5" s="1"/>
  <c r="G8" i="5" s="1"/>
  <c r="B4" i="5"/>
  <c r="D4" i="5" s="1"/>
  <c r="D16" i="5"/>
  <c r="D15" i="5"/>
  <c r="D18" i="5"/>
  <c r="D17" i="5"/>
  <c r="D13" i="5"/>
  <c r="F18" i="1"/>
  <c r="G18" i="1"/>
  <c r="E18" i="1"/>
  <c r="K12" i="1"/>
  <c r="K13" i="1"/>
  <c r="K14" i="1"/>
  <c r="K15" i="1"/>
  <c r="K16" i="1"/>
  <c r="K17" i="1"/>
  <c r="K19" i="1"/>
  <c r="K20" i="1"/>
  <c r="K21" i="1"/>
  <c r="K22" i="1"/>
  <c r="K23" i="1"/>
  <c r="K24" i="1"/>
  <c r="K25" i="1"/>
  <c r="K26" i="1"/>
  <c r="K27" i="1"/>
  <c r="K9" i="1"/>
  <c r="K6" i="1"/>
  <c r="K7" i="1"/>
  <c r="K8" i="1"/>
  <c r="I63" i="3" l="1"/>
  <c r="H68" i="3"/>
  <c r="K68" i="3" s="1"/>
  <c r="F63" i="3"/>
  <c r="G63" i="3"/>
  <c r="E63" i="3"/>
  <c r="H139" i="3" l="1"/>
  <c r="K139" i="3" s="1"/>
  <c r="H116" i="3"/>
  <c r="H117" i="3"/>
  <c r="H118" i="3"/>
  <c r="H119" i="3"/>
  <c r="H120" i="3"/>
  <c r="H121" i="3"/>
  <c r="H108" i="3"/>
  <c r="H109" i="3"/>
  <c r="H110" i="3"/>
  <c r="H111" i="3"/>
  <c r="H112" i="3"/>
  <c r="H113" i="3"/>
  <c r="H114" i="3"/>
  <c r="H150" i="3" l="1"/>
  <c r="K150" i="3" s="1"/>
  <c r="J149" i="3"/>
  <c r="J148" i="3" s="1"/>
  <c r="I149" i="3"/>
  <c r="I148" i="3" s="1"/>
  <c r="G18" i="5" s="1"/>
  <c r="G149" i="3"/>
  <c r="G148" i="3" s="1"/>
  <c r="F149" i="3"/>
  <c r="F148" i="3" s="1"/>
  <c r="E149" i="3"/>
  <c r="J141" i="3"/>
  <c r="I141" i="3"/>
  <c r="G143" i="3"/>
  <c r="F143" i="3"/>
  <c r="F141" i="3" s="1"/>
  <c r="E143" i="3"/>
  <c r="E141" i="3" s="1"/>
  <c r="H138" i="3"/>
  <c r="K138" i="3" s="1"/>
  <c r="I136" i="3"/>
  <c r="I135" i="3" s="1"/>
  <c r="H137" i="3"/>
  <c r="K137" i="3" s="1"/>
  <c r="F136" i="3"/>
  <c r="F135" i="3" s="1"/>
  <c r="F134" i="3" s="1"/>
  <c r="H133" i="3"/>
  <c r="K133" i="3" s="1"/>
  <c r="H131" i="3"/>
  <c r="K131" i="3" s="1"/>
  <c r="K130" i="3"/>
  <c r="H129" i="3"/>
  <c r="K129" i="3" s="1"/>
  <c r="H128" i="3"/>
  <c r="K128" i="3" s="1"/>
  <c r="J127" i="3"/>
  <c r="J125" i="3" s="1"/>
  <c r="J124" i="3" s="1"/>
  <c r="I127" i="3"/>
  <c r="G127" i="3"/>
  <c r="G125" i="3" s="1"/>
  <c r="G124" i="3" s="1"/>
  <c r="E127" i="3"/>
  <c r="H126" i="3"/>
  <c r="K126" i="3" s="1"/>
  <c r="I125" i="3"/>
  <c r="F125" i="3"/>
  <c r="F124" i="3" s="1"/>
  <c r="H123" i="3"/>
  <c r="K123" i="3" s="1"/>
  <c r="J122" i="3"/>
  <c r="I122" i="3"/>
  <c r="G15" i="5" s="1"/>
  <c r="E122" i="3"/>
  <c r="H122" i="3" s="1"/>
  <c r="F15" i="5" s="1"/>
  <c r="K121" i="3"/>
  <c r="K120" i="3"/>
  <c r="K119" i="3"/>
  <c r="K118" i="3"/>
  <c r="K117" i="3"/>
  <c r="K116" i="3"/>
  <c r="J115" i="3"/>
  <c r="I115" i="3"/>
  <c r="E115" i="3"/>
  <c r="H115" i="3" s="1"/>
  <c r="K114" i="3"/>
  <c r="K113" i="3"/>
  <c r="K112" i="3"/>
  <c r="K111" i="3"/>
  <c r="K110" i="3"/>
  <c r="K109" i="3"/>
  <c r="K108" i="3"/>
  <c r="J107" i="3"/>
  <c r="I107" i="3"/>
  <c r="E107" i="3"/>
  <c r="H105" i="3"/>
  <c r="K105" i="3" s="1"/>
  <c r="H104" i="3"/>
  <c r="K104" i="3" s="1"/>
  <c r="H103" i="3"/>
  <c r="K103" i="3" s="1"/>
  <c r="H102" i="3"/>
  <c r="K102" i="3" s="1"/>
  <c r="I101" i="3"/>
  <c r="I99" i="3" s="1"/>
  <c r="F101" i="3"/>
  <c r="F99" i="3" s="1"/>
  <c r="E101" i="3"/>
  <c r="H100" i="3"/>
  <c r="K100" i="3" s="1"/>
  <c r="J99" i="3"/>
  <c r="G99" i="3"/>
  <c r="H98" i="3"/>
  <c r="K98" i="3" s="1"/>
  <c r="H97" i="3"/>
  <c r="K97" i="3" s="1"/>
  <c r="J96" i="3"/>
  <c r="I96" i="3"/>
  <c r="E96" i="3"/>
  <c r="H96" i="3" s="1"/>
  <c r="H95" i="3"/>
  <c r="K95" i="3" s="1"/>
  <c r="H94" i="3"/>
  <c r="K94" i="3" s="1"/>
  <c r="H93" i="3"/>
  <c r="K93" i="3" s="1"/>
  <c r="J92" i="3"/>
  <c r="I92" i="3"/>
  <c r="F92" i="3"/>
  <c r="E92" i="3"/>
  <c r="H91" i="3"/>
  <c r="K91" i="3" s="1"/>
  <c r="H90" i="3"/>
  <c r="K90" i="3" s="1"/>
  <c r="J89" i="3"/>
  <c r="I89" i="3"/>
  <c r="E89" i="3"/>
  <c r="H89" i="3" s="1"/>
  <c r="H88" i="3"/>
  <c r="K88" i="3" s="1"/>
  <c r="H87" i="3"/>
  <c r="K87" i="3" s="1"/>
  <c r="H86" i="3"/>
  <c r="K86" i="3" s="1"/>
  <c r="J85" i="3"/>
  <c r="I85" i="3"/>
  <c r="F85" i="3"/>
  <c r="E85" i="3"/>
  <c r="H84" i="3"/>
  <c r="K84" i="3" s="1"/>
  <c r="H83" i="3"/>
  <c r="K83" i="3" s="1"/>
  <c r="H82" i="3"/>
  <c r="K82" i="3" s="1"/>
  <c r="H81" i="3"/>
  <c r="K81" i="3" s="1"/>
  <c r="H80" i="3"/>
  <c r="K80" i="3" s="1"/>
  <c r="H79" i="3"/>
  <c r="K79" i="3" s="1"/>
  <c r="J78" i="3"/>
  <c r="I78" i="3"/>
  <c r="G78" i="3"/>
  <c r="G58" i="3" s="1"/>
  <c r="F78" i="3"/>
  <c r="E78" i="3"/>
  <c r="H77" i="3"/>
  <c r="K77" i="3" s="1"/>
  <c r="H76" i="3"/>
  <c r="K76" i="3" s="1"/>
  <c r="H75" i="3"/>
  <c r="K75" i="3" s="1"/>
  <c r="H74" i="3"/>
  <c r="K74" i="3" s="1"/>
  <c r="J73" i="3"/>
  <c r="I73" i="3"/>
  <c r="E73" i="3"/>
  <c r="H73" i="3" s="1"/>
  <c r="H72" i="3"/>
  <c r="K72" i="3" s="1"/>
  <c r="H71" i="3"/>
  <c r="K71" i="3" s="1"/>
  <c r="H70" i="3"/>
  <c r="K70" i="3" s="1"/>
  <c r="J69" i="3"/>
  <c r="I69" i="3"/>
  <c r="E69" i="3"/>
  <c r="H69" i="3" s="1"/>
  <c r="H67" i="3"/>
  <c r="K67" i="3" s="1"/>
  <c r="H66" i="3"/>
  <c r="K66" i="3" s="1"/>
  <c r="H65" i="3"/>
  <c r="K65" i="3" s="1"/>
  <c r="H64" i="3"/>
  <c r="K64" i="3" s="1"/>
  <c r="J63" i="3"/>
  <c r="H63" i="3"/>
  <c r="H62" i="3"/>
  <c r="K62" i="3" s="1"/>
  <c r="H61" i="3"/>
  <c r="K61" i="3" s="1"/>
  <c r="H60" i="3"/>
  <c r="K60" i="3" s="1"/>
  <c r="J59" i="3"/>
  <c r="I59" i="3"/>
  <c r="F59" i="3"/>
  <c r="E59" i="3"/>
  <c r="H57" i="3"/>
  <c r="K57" i="3" s="1"/>
  <c r="H56" i="3"/>
  <c r="K56" i="3" s="1"/>
  <c r="H55" i="3"/>
  <c r="K55" i="3" s="1"/>
  <c r="H54" i="3"/>
  <c r="K54" i="3" s="1"/>
  <c r="J53" i="3"/>
  <c r="I53" i="3"/>
  <c r="F53" i="3"/>
  <c r="E53" i="3"/>
  <c r="H52" i="3"/>
  <c r="K52" i="3" s="1"/>
  <c r="H51" i="3"/>
  <c r="K51" i="3" s="1"/>
  <c r="H50" i="3"/>
  <c r="K50" i="3" s="1"/>
  <c r="H49" i="3"/>
  <c r="K49" i="3" s="1"/>
  <c r="H48" i="3"/>
  <c r="K48" i="3" s="1"/>
  <c r="H47" i="3"/>
  <c r="K47" i="3" s="1"/>
  <c r="H46" i="3"/>
  <c r="K46" i="3" s="1"/>
  <c r="J45" i="3"/>
  <c r="I45" i="3"/>
  <c r="F45" i="3"/>
  <c r="E45" i="3"/>
  <c r="H44" i="3"/>
  <c r="K44" i="3" s="1"/>
  <c r="H43" i="3"/>
  <c r="K43" i="3" s="1"/>
  <c r="H42" i="3"/>
  <c r="K42" i="3" s="1"/>
  <c r="J41" i="3"/>
  <c r="I41" i="3"/>
  <c r="E41" i="3"/>
  <c r="H41" i="3" s="1"/>
  <c r="H40" i="3"/>
  <c r="K40" i="3" s="1"/>
  <c r="H39" i="3"/>
  <c r="K39" i="3" s="1"/>
  <c r="H38" i="3"/>
  <c r="K38" i="3" s="1"/>
  <c r="H37" i="3"/>
  <c r="K37" i="3" s="1"/>
  <c r="J36" i="3"/>
  <c r="I36" i="3"/>
  <c r="E36" i="3"/>
  <c r="H36" i="3" s="1"/>
  <c r="H35" i="3"/>
  <c r="K35" i="3" s="1"/>
  <c r="H34" i="3"/>
  <c r="K34" i="3" s="1"/>
  <c r="J33" i="3"/>
  <c r="I33" i="3"/>
  <c r="E33" i="3"/>
  <c r="H33" i="3" s="1"/>
  <c r="H32" i="3"/>
  <c r="K32" i="3" s="1"/>
  <c r="H31" i="3"/>
  <c r="K31" i="3" s="1"/>
  <c r="H30" i="3"/>
  <c r="K30" i="3" s="1"/>
  <c r="J29" i="3"/>
  <c r="I29" i="3"/>
  <c r="G29" i="3"/>
  <c r="G23" i="3" s="1"/>
  <c r="F29" i="3"/>
  <c r="E29" i="3"/>
  <c r="H28" i="3"/>
  <c r="K28" i="3" s="1"/>
  <c r="H27" i="3"/>
  <c r="K27" i="3" s="1"/>
  <c r="H26" i="3"/>
  <c r="K26" i="3" s="1"/>
  <c r="H25" i="3"/>
  <c r="K25" i="3" s="1"/>
  <c r="J24" i="3"/>
  <c r="I24" i="3"/>
  <c r="F24" i="3"/>
  <c r="E24" i="3"/>
  <c r="H21" i="3"/>
  <c r="K21" i="3" s="1"/>
  <c r="J20" i="3"/>
  <c r="I20" i="3"/>
  <c r="F20" i="3"/>
  <c r="E20" i="3"/>
  <c r="H19" i="3"/>
  <c r="K19" i="3" s="1"/>
  <c r="H18" i="3"/>
  <c r="K18" i="3" s="1"/>
  <c r="H17" i="3"/>
  <c r="K17" i="3" s="1"/>
  <c r="H16" i="3"/>
  <c r="K16" i="3" s="1"/>
  <c r="H15" i="3"/>
  <c r="K15" i="3" s="1"/>
  <c r="J14" i="3"/>
  <c r="I14" i="3"/>
  <c r="G14" i="3"/>
  <c r="F14" i="3"/>
  <c r="E14" i="3"/>
  <c r="H13" i="3"/>
  <c r="K13" i="3" s="1"/>
  <c r="H12" i="3"/>
  <c r="K12" i="3" s="1"/>
  <c r="H11" i="3"/>
  <c r="K11" i="3" s="1"/>
  <c r="H10" i="3"/>
  <c r="K10" i="3" s="1"/>
  <c r="H9" i="3"/>
  <c r="K9" i="3" s="1"/>
  <c r="H8" i="3"/>
  <c r="K8" i="3" s="1"/>
  <c r="H7" i="3"/>
  <c r="K7" i="3" s="1"/>
  <c r="J6" i="3"/>
  <c r="I6" i="3"/>
  <c r="G6" i="3"/>
  <c r="F6" i="3"/>
  <c r="E6" i="3"/>
  <c r="H44" i="1"/>
  <c r="H43" i="1"/>
  <c r="F42" i="1"/>
  <c r="E42" i="1"/>
  <c r="H41" i="1"/>
  <c r="H40" i="1" s="1"/>
  <c r="B17" i="5" s="1"/>
  <c r="F40" i="1"/>
  <c r="E40" i="1"/>
  <c r="H39" i="1"/>
  <c r="H38" i="1" s="1"/>
  <c r="B16" i="5" s="1"/>
  <c r="F38" i="1"/>
  <c r="E38" i="1"/>
  <c r="H37" i="1"/>
  <c r="H36" i="1"/>
  <c r="H35" i="1"/>
  <c r="H34" i="1"/>
  <c r="H33" i="1"/>
  <c r="H32" i="1"/>
  <c r="H31" i="1"/>
  <c r="H30" i="1"/>
  <c r="G29" i="1"/>
  <c r="F29" i="1"/>
  <c r="E29" i="1"/>
  <c r="H27" i="1"/>
  <c r="H26" i="1"/>
  <c r="H25" i="1"/>
  <c r="H24" i="1"/>
  <c r="H23" i="1"/>
  <c r="H22" i="1"/>
  <c r="H21" i="1"/>
  <c r="H20" i="1"/>
  <c r="H19" i="1"/>
  <c r="H17" i="1"/>
  <c r="H16" i="1"/>
  <c r="H15" i="1"/>
  <c r="H13" i="1"/>
  <c r="H12" i="1"/>
  <c r="H11" i="1"/>
  <c r="H10" i="1"/>
  <c r="H9" i="1"/>
  <c r="H8" i="1"/>
  <c r="H6" i="1"/>
  <c r="G5" i="1"/>
  <c r="F5" i="1"/>
  <c r="I134" i="3" l="1"/>
  <c r="G17" i="5" s="1"/>
  <c r="J134" i="3"/>
  <c r="F58" i="3"/>
  <c r="J5" i="3"/>
  <c r="K36" i="3"/>
  <c r="H85" i="3"/>
  <c r="K85" i="3" s="1"/>
  <c r="H92" i="3"/>
  <c r="K92" i="3" s="1"/>
  <c r="E106" i="3"/>
  <c r="H106" i="3" s="1"/>
  <c r="H59" i="3"/>
  <c r="K59" i="3" s="1"/>
  <c r="K41" i="3"/>
  <c r="K115" i="3"/>
  <c r="H29" i="3"/>
  <c r="K29" i="3" s="1"/>
  <c r="H101" i="3"/>
  <c r="K101" i="3" s="1"/>
  <c r="H20" i="3"/>
  <c r="K20" i="3" s="1"/>
  <c r="J23" i="3"/>
  <c r="K73" i="3"/>
  <c r="H24" i="3"/>
  <c r="E23" i="3"/>
  <c r="F5" i="3"/>
  <c r="F23" i="3"/>
  <c r="K143" i="3"/>
  <c r="G22" i="3"/>
  <c r="I23" i="3"/>
  <c r="H53" i="3"/>
  <c r="K53" i="3" s="1"/>
  <c r="K69" i="3"/>
  <c r="K89" i="3"/>
  <c r="K96" i="3"/>
  <c r="H149" i="3"/>
  <c r="K149" i="3" s="1"/>
  <c r="H42" i="1"/>
  <c r="B18" i="5" s="1"/>
  <c r="H18" i="1"/>
  <c r="B14" i="5" s="1"/>
  <c r="G45" i="1"/>
  <c r="H29" i="1"/>
  <c r="K10" i="1"/>
  <c r="K11" i="1"/>
  <c r="F45" i="1"/>
  <c r="E5" i="1"/>
  <c r="K33" i="3"/>
  <c r="K63" i="3"/>
  <c r="K122" i="3"/>
  <c r="G5" i="3"/>
  <c r="J58" i="3"/>
  <c r="H127" i="3"/>
  <c r="K127" i="3" s="1"/>
  <c r="G141" i="3"/>
  <c r="I5" i="3"/>
  <c r="G13" i="5" s="1"/>
  <c r="I58" i="3"/>
  <c r="H78" i="3"/>
  <c r="K78" i="3" s="1"/>
  <c r="E99" i="3"/>
  <c r="H99" i="3" s="1"/>
  <c r="K99" i="3" s="1"/>
  <c r="E5" i="3"/>
  <c r="H14" i="3"/>
  <c r="K14" i="3" s="1"/>
  <c r="H45" i="3"/>
  <c r="K45" i="3" s="1"/>
  <c r="E136" i="3"/>
  <c r="H6" i="3"/>
  <c r="E58" i="3"/>
  <c r="H58" i="3" s="1"/>
  <c r="H107" i="3"/>
  <c r="K107" i="3" s="1"/>
  <c r="I106" i="3"/>
  <c r="E148" i="3"/>
  <c r="E125" i="3"/>
  <c r="H125" i="3" s="1"/>
  <c r="K125" i="3" s="1"/>
  <c r="H132" i="3"/>
  <c r="K132" i="3" s="1"/>
  <c r="I124" i="3"/>
  <c r="G16" i="5" s="1"/>
  <c r="B15" i="5" l="1"/>
  <c r="F22" i="3"/>
  <c r="F151" i="3" s="1"/>
  <c r="K106" i="3"/>
  <c r="J22" i="3"/>
  <c r="H141" i="3"/>
  <c r="K141" i="3" s="1"/>
  <c r="G134" i="3"/>
  <c r="G151" i="3" s="1"/>
  <c r="K24" i="3"/>
  <c r="H23" i="3"/>
  <c r="K23" i="3" s="1"/>
  <c r="K42" i="1"/>
  <c r="H5" i="1"/>
  <c r="E45" i="1"/>
  <c r="K58" i="3"/>
  <c r="H136" i="3"/>
  <c r="K136" i="3" s="1"/>
  <c r="E135" i="3"/>
  <c r="H148" i="3"/>
  <c r="H5" i="3"/>
  <c r="F13" i="5" s="1"/>
  <c r="K6" i="3"/>
  <c r="E124" i="3"/>
  <c r="H124" i="3" s="1"/>
  <c r="E22" i="3"/>
  <c r="I22" i="3"/>
  <c r="K5" i="1" l="1"/>
  <c r="B13" i="5"/>
  <c r="K148" i="3"/>
  <c r="F18" i="5"/>
  <c r="F16" i="5"/>
  <c r="J151" i="3"/>
  <c r="I151" i="3"/>
  <c r="G14" i="5"/>
  <c r="K18" i="1"/>
  <c r="H45" i="1"/>
  <c r="E134" i="3"/>
  <c r="E151" i="3" s="1"/>
  <c r="H135" i="3"/>
  <c r="K135" i="3" s="1"/>
  <c r="H22" i="3"/>
  <c r="F14" i="5" s="1"/>
  <c r="K124" i="3"/>
  <c r="K5" i="3"/>
  <c r="A4" i="5" l="1"/>
  <c r="G19" i="5"/>
  <c r="K45" i="1"/>
  <c r="B19" i="5"/>
  <c r="H134" i="3"/>
  <c r="F17" i="5" s="1"/>
  <c r="K22" i="3"/>
  <c r="H14" i="5" l="1"/>
  <c r="H15" i="5"/>
  <c r="H18" i="5"/>
  <c r="H17" i="5"/>
  <c r="H16" i="5"/>
  <c r="H13" i="5"/>
  <c r="D19" i="5"/>
  <c r="F19" i="5"/>
  <c r="H151" i="3"/>
  <c r="K134" i="3"/>
  <c r="K151" i="3" l="1"/>
  <c r="H19" i="5"/>
</calcChain>
</file>

<file path=xl/sharedStrings.xml><?xml version="1.0" encoding="utf-8"?>
<sst xmlns="http://schemas.openxmlformats.org/spreadsheetml/2006/main" count="524" uniqueCount="304">
  <si>
    <t>과    목</t>
  </si>
  <si>
    <t>본예산액</t>
    <phoneticPr fontId="3" type="noConversion"/>
  </si>
  <si>
    <t>최종예산액</t>
    <phoneticPr fontId="3" type="noConversion"/>
  </si>
  <si>
    <t>관</t>
  </si>
  <si>
    <t>항</t>
  </si>
  <si>
    <t>목</t>
  </si>
  <si>
    <t>1.학부모부담수입</t>
  </si>
  <si>
    <t/>
  </si>
  <si>
    <t>1.등록금수입</t>
    <phoneticPr fontId="4" type="noConversion"/>
  </si>
  <si>
    <t>1.입학금</t>
  </si>
  <si>
    <t>2.지난연도입학금</t>
    <phoneticPr fontId="3" type="noConversion"/>
  </si>
  <si>
    <t>3.수업료</t>
    <phoneticPr fontId="4" type="noConversion"/>
  </si>
  <si>
    <t>1. 초등수업료</t>
  </si>
  <si>
    <t>2. 중등수업료</t>
  </si>
  <si>
    <t>3. 고등수업료</t>
  </si>
  <si>
    <t>4.지난연도수업료</t>
    <phoneticPr fontId="3" type="noConversion"/>
  </si>
  <si>
    <t>1. 지난연도 미납액</t>
    <phoneticPr fontId="3" type="noConversion"/>
  </si>
  <si>
    <t>2.수익자부담경비</t>
    <phoneticPr fontId="4" type="noConversion"/>
  </si>
  <si>
    <t>1.학교급식비</t>
    <phoneticPr fontId="4" type="noConversion"/>
  </si>
  <si>
    <t>1. 학교급식비</t>
  </si>
  <si>
    <t>2.방과후학교교육활동비</t>
    <phoneticPr fontId="4" type="noConversion"/>
  </si>
  <si>
    <t>1. 방과후활동비</t>
  </si>
  <si>
    <t>3.현장학습비</t>
    <phoneticPr fontId="4" type="noConversion"/>
  </si>
  <si>
    <t>1. 현장학습비</t>
  </si>
  <si>
    <t>2. 졸업여행비</t>
    <phoneticPr fontId="4" type="noConversion"/>
  </si>
  <si>
    <t>4.통학차량비</t>
    <phoneticPr fontId="4" type="noConversion"/>
  </si>
  <si>
    <t>1. 스쿨버스이용비</t>
  </si>
  <si>
    <t>5.기타수익자부담경비</t>
    <phoneticPr fontId="4" type="noConversion"/>
  </si>
  <si>
    <t>1. 졸업앨범비</t>
    <phoneticPr fontId="4" type="noConversion"/>
  </si>
  <si>
    <t>2.지원금수입</t>
    <phoneticPr fontId="4" type="noConversion"/>
  </si>
  <si>
    <t>1.교육부지원금</t>
  </si>
  <si>
    <t>1.현지채용인건비</t>
    <phoneticPr fontId="4" type="noConversion"/>
  </si>
  <si>
    <t>2.운영비</t>
    <phoneticPr fontId="4" type="noConversion"/>
  </si>
  <si>
    <t>4.저소득층자녀지원</t>
    <phoneticPr fontId="4" type="noConversion"/>
  </si>
  <si>
    <t>3.방과후학교지원</t>
  </si>
  <si>
    <t>4.시설(대수선)비</t>
  </si>
  <si>
    <t>1. 대수선비</t>
    <phoneticPr fontId="4" type="noConversion"/>
  </si>
  <si>
    <t>5.기타교육부지원금</t>
  </si>
  <si>
    <t xml:space="preserve">1. 교수학습자료지원금  </t>
    <phoneticPr fontId="3" type="noConversion"/>
  </si>
  <si>
    <t>2. 중등미래교육 교과운영비</t>
    <phoneticPr fontId="3" type="noConversion"/>
  </si>
  <si>
    <t>2.기타국고지원금</t>
    <phoneticPr fontId="4" type="noConversion"/>
  </si>
  <si>
    <t>1.기타국고지원금</t>
    <phoneticPr fontId="4" type="noConversion"/>
  </si>
  <si>
    <t>1.독도중점학교운영비(경상북도)</t>
    <phoneticPr fontId="4" type="noConversion"/>
  </si>
  <si>
    <t>1.사용료및수수료</t>
    <phoneticPr fontId="4" type="noConversion"/>
  </si>
  <si>
    <t>1.사용료및수수료</t>
  </si>
  <si>
    <t>1. 시설사용료</t>
  </si>
  <si>
    <t xml:space="preserve">4. 도서관수입 </t>
    <phoneticPr fontId="3" type="noConversion"/>
  </si>
  <si>
    <t>2.자산매각수입</t>
    <phoneticPr fontId="3" type="noConversion"/>
  </si>
  <si>
    <t>1.자산매각수입</t>
    <phoneticPr fontId="3" type="noConversion"/>
  </si>
  <si>
    <t>3.임차보증금회수수입</t>
    <phoneticPr fontId="3" type="noConversion"/>
  </si>
  <si>
    <t>1.임차보증금회수수입</t>
    <phoneticPr fontId="3" type="noConversion"/>
  </si>
  <si>
    <t>1. 차량임차보증금</t>
    <phoneticPr fontId="3" type="noConversion"/>
  </si>
  <si>
    <t>4.이자수입</t>
    <phoneticPr fontId="4" type="noConversion"/>
  </si>
  <si>
    <t>1.이자수입</t>
    <phoneticPr fontId="4" type="noConversion"/>
  </si>
  <si>
    <t>4.전입금수입</t>
    <phoneticPr fontId="4" type="noConversion"/>
  </si>
  <si>
    <t>1.학교발전기금전입금</t>
    <phoneticPr fontId="4" type="noConversion"/>
  </si>
  <si>
    <t>1.학교발전기금전입금</t>
    <phoneticPr fontId="3" type="noConversion"/>
  </si>
  <si>
    <t>1. 발전기금전입금</t>
    <phoneticPr fontId="3" type="noConversion"/>
  </si>
  <si>
    <t>1.지난연도수입</t>
    <phoneticPr fontId="3" type="noConversion"/>
  </si>
  <si>
    <t>1.지난연도수입</t>
    <phoneticPr fontId="3" type="noConversion"/>
  </si>
  <si>
    <t>1. 지난연도 미납액</t>
    <phoneticPr fontId="3" type="noConversion"/>
  </si>
  <si>
    <t>1.지난연도이월금</t>
    <phoneticPr fontId="4" type="noConversion"/>
  </si>
  <si>
    <t>1.지난연도이월사업비</t>
    <phoneticPr fontId="4" type="noConversion"/>
  </si>
  <si>
    <t>2.지난연도이월순세계잉여금</t>
    <phoneticPr fontId="4" type="noConversion"/>
  </si>
  <si>
    <t>2. 순수불용액</t>
    <phoneticPr fontId="4" type="noConversion"/>
  </si>
  <si>
    <t>1.인건비</t>
  </si>
  <si>
    <t>1.교원인건비</t>
  </si>
  <si>
    <t>1. 교원급여</t>
  </si>
  <si>
    <t>2. 직책수당</t>
  </si>
  <si>
    <t>3. 기타수당</t>
  </si>
  <si>
    <t>6. 중국인교원보험료</t>
    <phoneticPr fontId="4" type="noConversion"/>
  </si>
  <si>
    <t xml:space="preserve">7. 교원경제보상금 </t>
    <phoneticPr fontId="4" type="noConversion"/>
  </si>
  <si>
    <t>2.직원인건비</t>
  </si>
  <si>
    <t>1.직원인건비</t>
  </si>
  <si>
    <t>1. 직원급여</t>
  </si>
  <si>
    <t>5. 중국인직원보험료</t>
    <phoneticPr fontId="4" type="noConversion"/>
  </si>
  <si>
    <t>3.퇴직적립금</t>
  </si>
  <si>
    <t>1.퇴직적립금</t>
  </si>
  <si>
    <t>2.학교운영비</t>
  </si>
  <si>
    <t>1.일반운영비</t>
  </si>
  <si>
    <t>1.시설장비유지비</t>
    <phoneticPr fontId="4" type="noConversion"/>
  </si>
  <si>
    <t>1. 시설유지관리</t>
    <phoneticPr fontId="4" type="noConversion"/>
  </si>
  <si>
    <t>2. 위탁용역관리</t>
    <phoneticPr fontId="4" type="noConversion"/>
  </si>
  <si>
    <t>2.지급수수료</t>
  </si>
  <si>
    <t>3.리스.임차료</t>
    <phoneticPr fontId="4" type="noConversion"/>
  </si>
  <si>
    <t>4.각종세금.공과금</t>
    <phoneticPr fontId="4" type="noConversion"/>
  </si>
  <si>
    <t>5.수도광열비</t>
    <phoneticPr fontId="4" type="noConversion"/>
  </si>
  <si>
    <t>6.여비</t>
    <phoneticPr fontId="4" type="noConversion"/>
  </si>
  <si>
    <t>3. 이전비</t>
  </si>
  <si>
    <t>7.차량유지비</t>
    <phoneticPr fontId="4" type="noConversion"/>
  </si>
  <si>
    <t>1. 학교차량관리</t>
    <phoneticPr fontId="4" type="noConversion"/>
  </si>
  <si>
    <t>8.소모품비</t>
    <phoneticPr fontId="4" type="noConversion"/>
  </si>
  <si>
    <t>1. 사무용품 구입</t>
    <phoneticPr fontId="4" type="noConversion"/>
  </si>
  <si>
    <t>2. 행정장비유지관리</t>
  </si>
  <si>
    <t>9.복리후생비</t>
    <phoneticPr fontId="4" type="noConversion"/>
  </si>
  <si>
    <t>1. 주택지원금</t>
    <phoneticPr fontId="4" type="noConversion"/>
  </si>
  <si>
    <t>2. 유치원지원금</t>
    <phoneticPr fontId="4" type="noConversion"/>
  </si>
  <si>
    <t>3. 교직원 중식비</t>
    <phoneticPr fontId="4" type="noConversion"/>
  </si>
  <si>
    <t xml:space="preserve">4. 출퇴근교통비 </t>
    <phoneticPr fontId="4" type="noConversion"/>
  </si>
  <si>
    <t>10.기타일반수용비</t>
    <phoneticPr fontId="4" type="noConversion"/>
  </si>
  <si>
    <t>1. 업무관리시스템관리</t>
    <phoneticPr fontId="4" type="noConversion"/>
  </si>
  <si>
    <t>2. 교직원 인사관리</t>
    <phoneticPr fontId="4" type="noConversion"/>
  </si>
  <si>
    <t>3. 일반수용비</t>
    <phoneticPr fontId="4" type="noConversion"/>
  </si>
  <si>
    <t>2.교육운영비</t>
    <phoneticPr fontId="4" type="noConversion"/>
  </si>
  <si>
    <t>1.학급및교과운영</t>
    <phoneticPr fontId="4" type="noConversion"/>
  </si>
  <si>
    <t>1. 학급운영</t>
    <phoneticPr fontId="4" type="noConversion"/>
  </si>
  <si>
    <t>2. 특수학급운영</t>
    <phoneticPr fontId="3" type="noConversion"/>
  </si>
  <si>
    <t>3. 교과운영</t>
    <phoneticPr fontId="4" type="noConversion"/>
  </si>
  <si>
    <t>2.교수학습자료지원</t>
    <phoneticPr fontId="4" type="noConversion"/>
  </si>
  <si>
    <t>1. 교수학습자료구입</t>
    <phoneticPr fontId="4" type="noConversion"/>
  </si>
  <si>
    <t>3.독서교육운영</t>
    <phoneticPr fontId="4" type="noConversion"/>
  </si>
  <si>
    <t>2. 도서관운영</t>
    <phoneticPr fontId="4" type="noConversion"/>
  </si>
  <si>
    <t>4.교구관리</t>
    <phoneticPr fontId="4" type="noConversion"/>
  </si>
  <si>
    <t>1. 교구수리</t>
    <phoneticPr fontId="4" type="noConversion"/>
  </si>
  <si>
    <t>5.교무학사관리</t>
    <phoneticPr fontId="4" type="noConversion"/>
  </si>
  <si>
    <t>1. 교무학사운영</t>
    <phoneticPr fontId="4" type="noConversion"/>
  </si>
  <si>
    <t>2. 입학식및졸업식운영</t>
  </si>
  <si>
    <t>3. 성적처리관리</t>
  </si>
  <si>
    <t>6.방과후학교운영</t>
    <phoneticPr fontId="4" type="noConversion"/>
  </si>
  <si>
    <t>1. 방과후학교운영</t>
    <phoneticPr fontId="3" type="noConversion"/>
  </si>
  <si>
    <t>7.교육행사및대회운영</t>
    <phoneticPr fontId="4" type="noConversion"/>
  </si>
  <si>
    <t>1. 초등교육행사</t>
    <phoneticPr fontId="4" type="noConversion"/>
  </si>
  <si>
    <t>2. 중등교육행사</t>
    <phoneticPr fontId="4" type="noConversion"/>
  </si>
  <si>
    <t>3. 대회운영</t>
    <phoneticPr fontId="4" type="noConversion"/>
  </si>
  <si>
    <t>8.학부모참여사업</t>
    <phoneticPr fontId="4" type="noConversion"/>
  </si>
  <si>
    <t>9.학교홍보관리</t>
    <phoneticPr fontId="4" type="noConversion"/>
  </si>
  <si>
    <t>1. 홍보물 제작</t>
    <phoneticPr fontId="4" type="noConversion"/>
  </si>
  <si>
    <t>2. 학교입학관리</t>
  </si>
  <si>
    <t>10.대학입시관리</t>
    <phoneticPr fontId="4" type="noConversion"/>
  </si>
  <si>
    <t>11.현장체험학습운영</t>
    <phoneticPr fontId="4" type="noConversion"/>
  </si>
  <si>
    <t>1. 사전답사경비</t>
    <phoneticPr fontId="4" type="noConversion"/>
  </si>
  <si>
    <t>2. 인솔교사경비</t>
  </si>
  <si>
    <t>12.교육정보실운영</t>
    <phoneticPr fontId="4" type="noConversion"/>
  </si>
  <si>
    <t>1. 정보화기자재관리</t>
    <phoneticPr fontId="4" type="noConversion"/>
  </si>
  <si>
    <t>2. 소프트웨어 구입</t>
  </si>
  <si>
    <t>13.교직원연수</t>
    <phoneticPr fontId="4" type="noConversion"/>
  </si>
  <si>
    <t>1. 연수지원</t>
    <phoneticPr fontId="4" type="noConversion"/>
  </si>
  <si>
    <t>2. 워크숍운영</t>
    <phoneticPr fontId="4" type="noConversion"/>
  </si>
  <si>
    <t>3.학생복지비</t>
  </si>
  <si>
    <t>1.장학금</t>
    <phoneticPr fontId="3" type="noConversion"/>
  </si>
  <si>
    <t>2.기타학생복지비</t>
    <phoneticPr fontId="4" type="noConversion"/>
  </si>
  <si>
    <t>1. 학생건강및안전관리</t>
    <phoneticPr fontId="4" type="noConversion"/>
  </si>
  <si>
    <t>2. 학생자치활동 지원</t>
    <phoneticPr fontId="4" type="noConversion"/>
  </si>
  <si>
    <t>3. 학생교류활동</t>
    <phoneticPr fontId="4" type="noConversion"/>
  </si>
  <si>
    <t>4. 학생진로활동</t>
    <phoneticPr fontId="4" type="noConversion"/>
  </si>
  <si>
    <t>4.업무추진비</t>
  </si>
  <si>
    <t>3.법인운영비</t>
    <phoneticPr fontId="4" type="noConversion"/>
  </si>
  <si>
    <t>1.이사회운영비</t>
    <phoneticPr fontId="3" type="noConversion"/>
  </si>
  <si>
    <t>1. 회의 운영비</t>
    <phoneticPr fontId="3" type="noConversion"/>
  </si>
  <si>
    <t>4.수익자부담경비</t>
  </si>
  <si>
    <t>1.수익자부담경비</t>
  </si>
  <si>
    <t>1.학교급식비</t>
  </si>
  <si>
    <t>2.방과후학교교육활동비</t>
    <phoneticPr fontId="3" type="noConversion"/>
  </si>
  <si>
    <t>3.현장학습비</t>
    <phoneticPr fontId="3" type="noConversion"/>
  </si>
  <si>
    <t>2. 졸업여행비</t>
    <phoneticPr fontId="4" type="noConversion"/>
  </si>
  <si>
    <t>4.기타수익자부담경비</t>
    <phoneticPr fontId="3" type="noConversion"/>
  </si>
  <si>
    <t>2. 졸업앨범비</t>
    <phoneticPr fontId="4" type="noConversion"/>
  </si>
  <si>
    <t>5.시설비</t>
    <phoneticPr fontId="4" type="noConversion"/>
  </si>
  <si>
    <t>1.자산취득비</t>
  </si>
  <si>
    <t>1. 각실 비품구입</t>
    <phoneticPr fontId="4" type="noConversion"/>
  </si>
  <si>
    <t>2. 정보화기자재구입</t>
  </si>
  <si>
    <t>2.도서구입비</t>
    <phoneticPr fontId="4" type="noConversion"/>
  </si>
  <si>
    <t>2.시설(대수선)비</t>
  </si>
  <si>
    <t>1.시설비</t>
  </si>
  <si>
    <t>2.대수선비</t>
  </si>
  <si>
    <t>6.기타지출</t>
    <phoneticPr fontId="4" type="noConversion"/>
  </si>
  <si>
    <t>1.예비비</t>
    <phoneticPr fontId="4" type="noConversion"/>
  </si>
  <si>
    <t>1.예비비</t>
  </si>
  <si>
    <t>1. 예비비</t>
    <phoneticPr fontId="4" type="noConversion"/>
  </si>
  <si>
    <t>세 출 합 계</t>
  </si>
  <si>
    <t>최종예산액</t>
    <phoneticPr fontId="3" type="noConversion"/>
  </si>
  <si>
    <t>1. 경제보상금(사회보험 미적용자)</t>
    <phoneticPr fontId="3" type="noConversion"/>
  </si>
  <si>
    <t>1. 기관운영업무추진비</t>
    <phoneticPr fontId="3" type="noConversion"/>
  </si>
  <si>
    <t>2. 사업운영업무추진비</t>
    <phoneticPr fontId="3" type="noConversion"/>
  </si>
  <si>
    <t>상  해  한  국  학  교</t>
    <phoneticPr fontId="4" type="noConversion"/>
  </si>
  <si>
    <t>관별</t>
  </si>
  <si>
    <t>2022학년도</t>
    <phoneticPr fontId="4" type="noConversion"/>
  </si>
  <si>
    <t>산출기초</t>
    <phoneticPr fontId="4" type="noConversion"/>
  </si>
  <si>
    <t>본예산액</t>
    <phoneticPr fontId="4" type="noConversion"/>
  </si>
  <si>
    <t>1차 추경액</t>
    <phoneticPr fontId="4" type="noConversion"/>
  </si>
  <si>
    <t>3. 원격교육인프라구축비</t>
    <phoneticPr fontId="3" type="noConversion"/>
  </si>
  <si>
    <t>2. 교수학습자료개발 운영</t>
    <phoneticPr fontId="3" type="noConversion"/>
  </si>
  <si>
    <t>3. 교과연구회 운영</t>
    <phoneticPr fontId="3" type="noConversion"/>
  </si>
  <si>
    <t>4. 중등미래교육교과운영비</t>
    <phoneticPr fontId="3" type="noConversion"/>
  </si>
  <si>
    <t>5. 독도수호중점학교운영</t>
    <phoneticPr fontId="3" type="noConversion"/>
  </si>
  <si>
    <r>
      <rPr>
        <sz val="10"/>
        <rFont val="돋움"/>
        <family val="3"/>
        <charset val="129"/>
      </rPr>
      <t>교육부지원</t>
    </r>
    <r>
      <rPr>
        <sz val="10"/>
        <rFont val="Arial"/>
        <family val="2"/>
      </rPr>
      <t>241,625</t>
    </r>
    <phoneticPr fontId="3" type="noConversion"/>
  </si>
  <si>
    <t>2022학년도 상해한국학교회계 세출결산</t>
    <phoneticPr fontId="4" type="noConversion"/>
  </si>
  <si>
    <t>지출액</t>
    <phoneticPr fontId="4" type="noConversion"/>
  </si>
  <si>
    <t>다음연도
이월액</t>
    <phoneticPr fontId="4" type="noConversion"/>
  </si>
  <si>
    <t>불용액</t>
    <phoneticPr fontId="4" type="noConversion"/>
  </si>
  <si>
    <t>1. 학부모 교육활동 참여</t>
  </si>
  <si>
    <t>1. 대학입시관리</t>
  </si>
  <si>
    <r>
      <rPr>
        <sz val="10"/>
        <rFont val="돋움"/>
        <family val="3"/>
        <charset val="129"/>
      </rPr>
      <t>복사기</t>
    </r>
    <r>
      <rPr>
        <sz val="10"/>
        <rFont val="Arial"/>
        <family val="2"/>
      </rPr>
      <t>1</t>
    </r>
    <r>
      <rPr>
        <sz val="10"/>
        <rFont val="돋움"/>
        <family val="3"/>
        <charset val="129"/>
      </rPr>
      <t>대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등사기</t>
    </r>
    <r>
      <rPr>
        <sz val="10"/>
        <rFont val="Arial"/>
        <family val="2"/>
      </rPr>
      <t xml:space="preserve"> 1</t>
    </r>
    <r>
      <rPr>
        <sz val="10"/>
        <rFont val="돋움"/>
        <family val="3"/>
        <charset val="129"/>
      </rPr>
      <t>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포함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비품구입비</t>
    </r>
    <phoneticPr fontId="3" type="noConversion"/>
  </si>
  <si>
    <r>
      <rPr>
        <sz val="10"/>
        <rFont val="돋움"/>
        <family val="3"/>
        <charset val="129"/>
      </rPr>
      <t>교사용</t>
    </r>
    <r>
      <rPr>
        <sz val="10"/>
        <rFont val="Arial"/>
        <family val="2"/>
      </rPr>
      <t>PC,</t>
    </r>
    <r>
      <rPr>
        <sz val="10"/>
        <rFont val="돋움"/>
        <family val="3"/>
        <charset val="129"/>
      </rPr>
      <t>학생용</t>
    </r>
    <r>
      <rPr>
        <sz val="10"/>
        <rFont val="Arial"/>
        <family val="2"/>
      </rPr>
      <t>PC</t>
    </r>
    <phoneticPr fontId="3" type="noConversion"/>
  </si>
  <si>
    <r>
      <rPr>
        <sz val="10"/>
        <rFont val="돋움"/>
        <family val="3"/>
        <charset val="129"/>
      </rPr>
      <t>냉장고</t>
    </r>
    <r>
      <rPr>
        <sz val="10"/>
        <rFont val="Arial"/>
        <family val="2"/>
      </rPr>
      <t>3</t>
    </r>
    <r>
      <rPr>
        <sz val="10"/>
        <rFont val="돋움"/>
        <family val="3"/>
        <charset val="129"/>
      </rPr>
      <t>대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온장고</t>
    </r>
    <r>
      <rPr>
        <sz val="10"/>
        <rFont val="Arial"/>
        <family val="2"/>
      </rPr>
      <t xml:space="preserve"> 4</t>
    </r>
    <r>
      <rPr>
        <sz val="10"/>
        <rFont val="돋움"/>
        <family val="3"/>
        <charset val="129"/>
      </rPr>
      <t>대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식판</t>
    </r>
    <r>
      <rPr>
        <sz val="10"/>
        <rFont val="Arial"/>
        <family val="2"/>
      </rPr>
      <t>1,000</t>
    </r>
    <r>
      <rPr>
        <sz val="10"/>
        <rFont val="돋움"/>
        <family val="3"/>
        <charset val="129"/>
      </rPr>
      <t>개</t>
    </r>
    <phoneticPr fontId="3" type="noConversion"/>
  </si>
  <si>
    <t>징수결정액</t>
    <phoneticPr fontId="4" type="noConversion"/>
  </si>
  <si>
    <t>세입액</t>
    <phoneticPr fontId="4" type="noConversion"/>
  </si>
  <si>
    <t>미수납액</t>
    <phoneticPr fontId="4" type="noConversion"/>
  </si>
  <si>
    <t>3.행정활동수입</t>
    <phoneticPr fontId="4" type="noConversion"/>
  </si>
  <si>
    <t>5.기타수입</t>
    <phoneticPr fontId="4" type="noConversion"/>
  </si>
  <si>
    <t>6.지난연도이월금</t>
    <phoneticPr fontId="4" type="noConversion"/>
  </si>
  <si>
    <t>1차 추경액</t>
    <phoneticPr fontId="3" type="noConversion"/>
  </si>
  <si>
    <t>2차 추경액</t>
    <phoneticPr fontId="3" type="noConversion"/>
  </si>
  <si>
    <t>5.원격인프라구축</t>
  </si>
  <si>
    <t xml:space="preserve">4. 보결수당 </t>
    <phoneticPr fontId="4" type="noConversion"/>
  </si>
  <si>
    <t>5. 초과근무수당</t>
    <phoneticPr fontId="4" type="noConversion"/>
  </si>
  <si>
    <t xml:space="preserve">4. 초과근무수당  </t>
    <phoneticPr fontId="4" type="noConversion"/>
  </si>
  <si>
    <t>1. 각종수수료</t>
    <phoneticPr fontId="4" type="noConversion"/>
  </si>
  <si>
    <t xml:space="preserve">1. 업무용차량 </t>
    <phoneticPr fontId="4" type="noConversion"/>
  </si>
  <si>
    <t xml:space="preserve">1. 전화요금 </t>
    <phoneticPr fontId="4" type="noConversion"/>
  </si>
  <si>
    <t xml:space="preserve">2. 인터넷통신비 </t>
    <phoneticPr fontId="3" type="noConversion"/>
  </si>
  <si>
    <t>3. 자동차보험료</t>
    <phoneticPr fontId="4" type="noConversion"/>
  </si>
  <si>
    <t xml:space="preserve">1. 전기요금 </t>
    <phoneticPr fontId="4" type="noConversion"/>
  </si>
  <si>
    <t xml:space="preserve">2. 수도요금 </t>
    <phoneticPr fontId="4" type="noConversion"/>
  </si>
  <si>
    <t xml:space="preserve">1. 국외여비  </t>
    <phoneticPr fontId="4" type="noConversion"/>
  </si>
  <si>
    <t xml:space="preserve">2. 국내여비 </t>
    <phoneticPr fontId="4" type="noConversion"/>
  </si>
  <si>
    <t xml:space="preserve">3. 환경위생용품구입 </t>
    <phoneticPr fontId="4" type="noConversion"/>
  </si>
  <si>
    <t xml:space="preserve">5. 교직원단체보험(중국인제외) </t>
    <phoneticPr fontId="4" type="noConversion"/>
  </si>
  <si>
    <t>4. 코로나 재난관리</t>
    <phoneticPr fontId="3" type="noConversion"/>
  </si>
  <si>
    <t>3. 급식실 비품 구입</t>
    <phoneticPr fontId="3" type="noConversion"/>
  </si>
  <si>
    <t xml:space="preserve">  가. 초등</t>
    <phoneticPr fontId="4" type="noConversion"/>
  </si>
  <si>
    <t xml:space="preserve">  나. 중고등</t>
    <phoneticPr fontId="4" type="noConversion"/>
  </si>
  <si>
    <t xml:space="preserve">6. 기타업무협의회 </t>
    <phoneticPr fontId="4" type="noConversion"/>
  </si>
  <si>
    <t xml:space="preserve">5. 위원회운영  </t>
    <phoneticPr fontId="4" type="noConversion"/>
  </si>
  <si>
    <t xml:space="preserve">4. 평가협의회  </t>
    <phoneticPr fontId="4" type="noConversion"/>
  </si>
  <si>
    <t xml:space="preserve">3. 학년별협의회 </t>
    <phoneticPr fontId="4" type="noConversion"/>
  </si>
  <si>
    <t xml:space="preserve">2. 교과별협의회 </t>
    <phoneticPr fontId="4" type="noConversion"/>
  </si>
  <si>
    <t>1. 부서별협의회</t>
    <phoneticPr fontId="4" type="noConversion"/>
  </si>
  <si>
    <t xml:space="preserve">1. 정기간행물구독 </t>
    <phoneticPr fontId="4" type="noConversion"/>
  </si>
  <si>
    <t xml:space="preserve">4. 차량지원  </t>
    <phoneticPr fontId="4" type="noConversion"/>
  </si>
  <si>
    <t xml:space="preserve">3. 홈페이지및학부모앱관리 </t>
    <phoneticPr fontId="4" type="noConversion"/>
  </si>
  <si>
    <t>1. 저소득층학비지원</t>
    <phoneticPr fontId="3" type="noConversion"/>
  </si>
  <si>
    <t>1. 학교운영위원회 운영</t>
    <phoneticPr fontId="3" type="noConversion"/>
  </si>
  <si>
    <t xml:space="preserve">2. 내빈접대용품 구입  </t>
    <phoneticPr fontId="4" type="noConversion"/>
  </si>
  <si>
    <t xml:space="preserve">3. 경조사비 </t>
    <phoneticPr fontId="4" type="noConversion"/>
  </si>
  <si>
    <t xml:space="preserve">4. 종무식 및 송별회 </t>
    <phoneticPr fontId="4" type="noConversion"/>
  </si>
  <si>
    <t>5. 교직원 격려</t>
    <phoneticPr fontId="4" type="noConversion"/>
  </si>
  <si>
    <t xml:space="preserve">6. 행정협의회 </t>
    <phoneticPr fontId="4" type="noConversion"/>
  </si>
  <si>
    <t xml:space="preserve">7. 유관기관협의회 </t>
    <phoneticPr fontId="4" type="noConversion"/>
  </si>
  <si>
    <t xml:space="preserve">1. 학교시설개선 대응투자금 </t>
    <phoneticPr fontId="4" type="noConversion"/>
  </si>
  <si>
    <t xml:space="preserve">2. 컴퓨터실 환경개선 </t>
    <phoneticPr fontId="3" type="noConversion"/>
  </si>
  <si>
    <r>
      <rPr>
        <sz val="10"/>
        <rFont val="돋움"/>
        <family val="3"/>
        <charset val="129"/>
      </rPr>
      <t>주문제작칠판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스마트티비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음향시스템</t>
    </r>
    <phoneticPr fontId="3" type="noConversion"/>
  </si>
  <si>
    <r>
      <rPr>
        <sz val="10"/>
        <rFont val="돋움"/>
        <family val="3"/>
        <charset val="129"/>
      </rPr>
      <t>체육관일부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기존노후타일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교체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식당</t>
    </r>
    <r>
      <rPr>
        <sz val="10"/>
        <rFont val="Arial"/>
        <family val="2"/>
      </rPr>
      <t>2</t>
    </r>
    <r>
      <rPr>
        <sz val="10"/>
        <rFont val="돋움"/>
        <family val="3"/>
        <charset val="129"/>
      </rPr>
      <t>층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가는계단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타일로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교체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음악당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들어가는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벽면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도색</t>
    </r>
    <phoneticPr fontId="3" type="noConversion"/>
  </si>
  <si>
    <t>2022학년도 상해한국학교회계 세입결산</t>
    <phoneticPr fontId="4" type="noConversion"/>
  </si>
  <si>
    <t>3. 음악실 환경개선</t>
    <phoneticPr fontId="3" type="noConversion"/>
  </si>
  <si>
    <t>6. 명절휴가비</t>
    <phoneticPr fontId="4" type="noConversion"/>
  </si>
  <si>
    <t>7. 상여금</t>
    <phoneticPr fontId="4" type="noConversion"/>
  </si>
  <si>
    <r>
      <t>12</t>
    </r>
    <r>
      <rPr>
        <sz val="10"/>
        <rFont val="돋움"/>
        <family val="3"/>
        <charset val="129"/>
      </rPr>
      <t>월</t>
    </r>
    <r>
      <rPr>
        <sz val="10"/>
        <rFont val="Arial"/>
        <family val="2"/>
      </rPr>
      <t xml:space="preserve"> 109</t>
    </r>
    <r>
      <rPr>
        <sz val="10"/>
        <rFont val="돋움"/>
        <family val="3"/>
        <charset val="129"/>
      </rPr>
      <t>명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지급</t>
    </r>
    <phoneticPr fontId="3" type="noConversion"/>
  </si>
  <si>
    <r>
      <t>9</t>
    </r>
    <r>
      <rPr>
        <sz val="10"/>
        <rFont val="돋움"/>
        <family val="3"/>
        <charset val="129"/>
      </rPr>
      <t>월</t>
    </r>
    <r>
      <rPr>
        <sz val="10"/>
        <rFont val="Arial"/>
        <family val="2"/>
      </rPr>
      <t xml:space="preserve"> </t>
    </r>
    <phoneticPr fontId="3" type="noConversion"/>
  </si>
  <si>
    <r>
      <rPr>
        <sz val="10"/>
        <rFont val="돋움"/>
        <family val="3"/>
        <charset val="129"/>
      </rPr>
      <t>대응투자금</t>
    </r>
    <r>
      <rPr>
        <sz val="10"/>
        <rFont val="Arial"/>
        <family val="2"/>
      </rPr>
      <t xml:space="preserve"> 7:3 </t>
    </r>
    <r>
      <rPr>
        <sz val="10"/>
        <rFont val="돋움"/>
        <family val="3"/>
        <charset val="129"/>
      </rPr>
      <t>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사업별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반영</t>
    </r>
    <phoneticPr fontId="3" type="noConversion"/>
  </si>
  <si>
    <t>1. 입학금</t>
    <phoneticPr fontId="4" type="noConversion"/>
  </si>
  <si>
    <r>
      <rPr>
        <sz val="10"/>
        <rFont val="돋움"/>
        <family val="3"/>
        <charset val="129"/>
      </rPr>
      <t>입학금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초</t>
    </r>
    <r>
      <rPr>
        <sz val="10"/>
        <rFont val="Arial"/>
        <family val="2"/>
      </rPr>
      <t>20,000</t>
    </r>
    <r>
      <rPr>
        <sz val="10"/>
        <rFont val="돋움"/>
        <family val="3"/>
        <charset val="129"/>
      </rPr>
      <t>원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중등</t>
    </r>
    <r>
      <rPr>
        <sz val="10"/>
        <rFont val="Arial"/>
        <family val="2"/>
      </rPr>
      <t>25,000</t>
    </r>
    <r>
      <rPr>
        <sz val="10"/>
        <rFont val="돋움"/>
        <family val="3"/>
        <charset val="129"/>
      </rPr>
      <t>원</t>
    </r>
    <phoneticPr fontId="3" type="noConversion"/>
  </si>
  <si>
    <t>1. 인건비</t>
    <phoneticPr fontId="4" type="noConversion"/>
  </si>
  <si>
    <t>1. 기본운영비</t>
    <phoneticPr fontId="4" type="noConversion"/>
  </si>
  <si>
    <t>2. 특수학급운영비</t>
    <phoneticPr fontId="4" type="noConversion"/>
  </si>
  <si>
    <t>1. 학비지원금</t>
    <phoneticPr fontId="4" type="noConversion"/>
  </si>
  <si>
    <t>1. 방과후학교지원금</t>
    <phoneticPr fontId="4" type="noConversion"/>
  </si>
  <si>
    <t>세입결산</t>
  </si>
  <si>
    <t>세출결산</t>
  </si>
  <si>
    <t>최종예산액</t>
  </si>
  <si>
    <t>결산액</t>
  </si>
  <si>
    <t>합 계</t>
    <phoneticPr fontId="4" type="noConversion"/>
  </si>
  <si>
    <t>2022학년도 상해한국학교회계 결산총괄표</t>
    <phoneticPr fontId="4" type="noConversion"/>
  </si>
  <si>
    <t>상해한국학교회계 세입.세출 결산서</t>
    <phoneticPr fontId="4" type="noConversion"/>
  </si>
  <si>
    <r>
      <rPr>
        <sz val="10"/>
        <rFont val="돋움"/>
        <family val="3"/>
        <charset val="129"/>
      </rPr>
      <t>주말학교미시행으로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인해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시설사용료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줄음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참고</t>
    </r>
    <r>
      <rPr>
        <sz val="10"/>
        <rFont val="Arial"/>
        <family val="2"/>
      </rPr>
      <t xml:space="preserve"> 2023</t>
    </r>
    <r>
      <rPr>
        <sz val="10"/>
        <rFont val="돋움"/>
        <family val="3"/>
        <charset val="129"/>
      </rPr>
      <t>학년도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급식실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사용료</t>
    </r>
    <phoneticPr fontId="3" type="noConversion"/>
  </si>
  <si>
    <t>3. 제증명수수료</t>
    <phoneticPr fontId="4" type="noConversion"/>
  </si>
  <si>
    <t>1. 폐품처리</t>
    <phoneticPr fontId="3" type="noConversion"/>
  </si>
  <si>
    <r>
      <rPr>
        <sz val="10"/>
        <rFont val="돋움"/>
        <family val="3"/>
        <charset val="129"/>
      </rPr>
      <t>급식소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국솥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온장고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냉장고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폐기처리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불용</t>
    </r>
    <r>
      <rPr>
        <sz val="10"/>
        <rFont val="Arial"/>
        <family val="2"/>
      </rPr>
      <t xml:space="preserve">TV, </t>
    </r>
    <r>
      <rPr>
        <sz val="10"/>
        <rFont val="돋움"/>
        <family val="3"/>
        <charset val="129"/>
      </rPr>
      <t>노후정보화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기자재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불용복사기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매각</t>
    </r>
    <phoneticPr fontId="3" type="noConversion"/>
  </si>
  <si>
    <t>2. 급식실 수용비</t>
    <phoneticPr fontId="4" type="noConversion"/>
  </si>
  <si>
    <r>
      <rPr>
        <sz val="10"/>
        <rFont val="돋움"/>
        <family val="3"/>
        <charset val="129"/>
      </rPr>
      <t>도서분실배상금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학생용인쇄비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학생증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재신청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발급비수입</t>
    </r>
    <phoneticPr fontId="3" type="noConversion"/>
  </si>
  <si>
    <r>
      <rPr>
        <b/>
        <sz val="10"/>
        <rFont val="돋움"/>
        <family val="3"/>
        <charset val="129"/>
      </rPr>
      <t>1. 정기예금이자</t>
    </r>
    <r>
      <rPr>
        <sz val="10"/>
        <rFont val="돋움"/>
        <family val="3"/>
        <charset val="129"/>
      </rPr>
      <t xml:space="preserve">  </t>
    </r>
    <phoneticPr fontId="4" type="noConversion"/>
  </si>
  <si>
    <t>2. 일반예금이자</t>
    <phoneticPr fontId="4" type="noConversion"/>
  </si>
  <si>
    <r>
      <rPr>
        <sz val="10"/>
        <rFont val="돋움"/>
        <family val="3"/>
        <charset val="129"/>
      </rPr>
      <t>영업집조가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없어서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정기예금을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들고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못하고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있음</t>
    </r>
    <phoneticPr fontId="3" type="noConversion"/>
  </si>
  <si>
    <t>1. 명시이월금(컴퓨터실 환경개선)</t>
    <phoneticPr fontId="4" type="noConversion"/>
  </si>
  <si>
    <t>세계잉여금(A-B)</t>
  </si>
  <si>
    <t>비고</t>
  </si>
  <si>
    <t>세계잉여금</t>
  </si>
  <si>
    <t>다음연도 이월사업비</t>
  </si>
  <si>
    <t>순세계잉여금</t>
  </si>
  <si>
    <t>명시</t>
  </si>
  <si>
    <t>사고</t>
    <phoneticPr fontId="3" type="noConversion"/>
  </si>
  <si>
    <t>계속비</t>
    <phoneticPr fontId="3" type="noConversion"/>
  </si>
  <si>
    <t>비고</t>
    <phoneticPr fontId="3" type="noConversion"/>
  </si>
  <si>
    <t>차액</t>
    <phoneticPr fontId="3" type="noConversion"/>
  </si>
  <si>
    <t>□ 잉여금 처리현황</t>
    <phoneticPr fontId="3" type="noConversion"/>
  </si>
  <si>
    <t>□ 세입세출결산 내역</t>
    <phoneticPr fontId="3" type="noConversion"/>
  </si>
  <si>
    <t>세출결산액(B)</t>
    <phoneticPr fontId="3" type="noConversion"/>
  </si>
  <si>
    <t>세입결산액(A)</t>
    <phoneticPr fontId="3" type="noConversion"/>
  </si>
  <si>
    <r>
      <rPr>
        <sz val="10"/>
        <rFont val="돋움"/>
        <family val="3"/>
        <charset val="129"/>
      </rPr>
      <t>성적처리관리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스캐너</t>
    </r>
    <r>
      <rPr>
        <sz val="10"/>
        <rFont val="Arial"/>
        <family val="2"/>
      </rPr>
      <t xml:space="preserve"> 27,697</t>
    </r>
    <r>
      <rPr>
        <sz val="10"/>
        <rFont val="돋움"/>
        <family val="3"/>
        <charset val="129"/>
      </rPr>
      <t>원</t>
    </r>
    <phoneticPr fontId="3" type="noConversion"/>
  </si>
  <si>
    <r>
      <rPr>
        <sz val="10"/>
        <rFont val="돋움"/>
        <family val="3"/>
        <charset val="129"/>
      </rPr>
      <t>행사비용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일부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초과</t>
    </r>
    <phoneticPr fontId="3" type="noConversion"/>
  </si>
  <si>
    <r>
      <rPr>
        <sz val="10"/>
        <rFont val="돋움"/>
        <family val="3"/>
        <charset val="129"/>
      </rPr>
      <t>지난연도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이월사업</t>
    </r>
    <r>
      <rPr>
        <sz val="10"/>
        <rFont val="Arial"/>
        <family val="2"/>
      </rPr>
      <t>(492,185): PC60</t>
    </r>
    <r>
      <rPr>
        <sz val="10"/>
        <rFont val="돋움"/>
        <family val="3"/>
        <charset val="129"/>
      </rPr>
      <t>대구입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프로젝터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컴퓨터용책걸상</t>
    </r>
    <r>
      <rPr>
        <sz val="10"/>
        <rFont val="Arial"/>
        <family val="2"/>
      </rPr>
      <t>70</t>
    </r>
    <r>
      <rPr>
        <sz val="10"/>
        <rFont val="돋움"/>
        <family val="3"/>
        <charset val="129"/>
      </rPr>
      <t>조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수납장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가구</t>
    </r>
    <phoneticPr fontId="3" type="noConversion"/>
  </si>
  <si>
    <t>산출기초</t>
    <phoneticPr fontId="4" type="noConversion"/>
  </si>
  <si>
    <r>
      <rPr>
        <sz val="10"/>
        <rFont val="돋움"/>
        <family val="3"/>
        <charset val="129"/>
      </rPr>
      <t>급식업체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급식소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전기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수도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사용료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수익의</t>
    </r>
    <r>
      <rPr>
        <sz val="10"/>
        <rFont val="Arial"/>
        <family val="2"/>
      </rPr>
      <t xml:space="preserve"> 2%)</t>
    </r>
    <phoneticPr fontId="3" type="noConversion"/>
  </si>
  <si>
    <r>
      <t>1,460,958</t>
    </r>
    <r>
      <rPr>
        <sz val="10"/>
        <rFont val="돋움"/>
        <family val="3"/>
        <charset val="129"/>
      </rPr>
      <t>달러</t>
    </r>
    <phoneticPr fontId="3" type="noConversion"/>
  </si>
  <si>
    <t>예산액</t>
    <phoneticPr fontId="3" type="noConversion"/>
  </si>
  <si>
    <t>(단위 : 元)</t>
    <phoneticPr fontId="4" type="noConversion"/>
  </si>
  <si>
    <t>(단위 : 元)</t>
    <phoneticPr fontId="4" type="noConversion"/>
  </si>
  <si>
    <t>□ 세입·세출 결산 총괄표                                                        (단위 : 元)</t>
    <phoneticPr fontId="3" type="noConversion"/>
  </si>
  <si>
    <t>2차 추경액</t>
    <phoneticPr fontId="4" type="noConversion"/>
  </si>
  <si>
    <t>세 입 합 계</t>
    <phoneticPr fontId="4" type="noConversion"/>
  </si>
  <si>
    <t>구성비(%)</t>
    <phoneticPr fontId="4" type="noConversion"/>
  </si>
  <si>
    <r>
      <rPr>
        <sz val="10"/>
        <rFont val="돋움"/>
        <family val="3"/>
        <charset val="129"/>
      </rPr>
      <t>초등</t>
    </r>
    <r>
      <rPr>
        <sz val="10"/>
        <rFont val="Arial"/>
        <family val="2"/>
      </rPr>
      <t xml:space="preserve"> 34,400 </t>
    </r>
    <r>
      <rPr>
        <sz val="10"/>
        <rFont val="돋움"/>
        <family val="3"/>
        <charset val="129"/>
      </rPr>
      <t>중등</t>
    </r>
    <r>
      <rPr>
        <sz val="10"/>
        <rFont val="Arial"/>
        <family val="2"/>
      </rPr>
      <t xml:space="preserve"> 37,600 </t>
    </r>
    <r>
      <rPr>
        <sz val="10"/>
        <rFont val="돋움"/>
        <family val="3"/>
        <charset val="129"/>
      </rPr>
      <t>고등</t>
    </r>
    <r>
      <rPr>
        <sz val="10"/>
        <rFont val="Arial"/>
        <family val="2"/>
      </rPr>
      <t>42.950</t>
    </r>
    <phoneticPr fontId="3" type="noConversion"/>
  </si>
  <si>
    <t>4. 체육관, 음악당 환경개선</t>
    <phoneticPr fontId="3" type="noConversion"/>
  </si>
  <si>
    <t>(확정일자 : 2023. 05. 19.)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</si>
</sst>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176" formatCode="#,##0_ "/>
    <numFmt numFmtId="177" formatCode="#,##0_);[Red]\(#,##0\)"/>
    <numFmt numFmtId="178" formatCode="#,##0;\△#,##0"/>
    <numFmt numFmtId="179" formatCode="#,##0.00_ "/>
    <numFmt numFmtId="180" formatCode="#,##0.00;\△#,##0.00"/>
    <numFmt numFmtId="181" formatCode="_-* #,##0.00_-;\-* #,##0.00_-;_-* &quot;-&quot;_-;_-@_-"/>
    <numFmt numFmtId="182" formatCode="#,##0.00_);[Red]\(#,##0.00\)"/>
  </numFmts>
  <fonts count="2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2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Arial"/>
      <family val="2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10"/>
      <color rgb="FF0000FF"/>
      <name val="돋움"/>
      <family val="3"/>
      <charset val="129"/>
    </font>
    <font>
      <sz val="10"/>
      <color theme="1"/>
      <name val="돋움"/>
      <family val="3"/>
      <charset val="129"/>
    </font>
    <font>
      <b/>
      <sz val="10"/>
      <color theme="1"/>
      <name val="돋움"/>
      <family val="3"/>
      <charset val="129"/>
    </font>
    <font>
      <sz val="11"/>
      <name val="맑은 고딕"/>
      <family val="3"/>
      <charset val="129"/>
    </font>
    <font>
      <b/>
      <sz val="22"/>
      <name val="HY헤드라인M"/>
      <family val="1"/>
      <charset val="129"/>
    </font>
    <font>
      <sz val="20"/>
      <name val="맑은 고딕"/>
      <family val="3"/>
      <charset val="129"/>
    </font>
    <font>
      <sz val="14"/>
      <name val="맑은 고딕"/>
      <family val="3"/>
      <charset val="129"/>
    </font>
    <font>
      <sz val="14"/>
      <name val="HY헤드라인M"/>
      <family val="1"/>
      <charset val="129"/>
    </font>
    <font>
      <sz val="11"/>
      <name val="HY헤드라인M"/>
      <family val="1"/>
      <charset val="129"/>
    </font>
    <font>
      <sz val="10"/>
      <color theme="1"/>
      <name val="맑은 고딕"/>
      <family val="3"/>
      <charset val="129"/>
    </font>
    <font>
      <sz val="10"/>
      <name val="맑은 고딕"/>
      <family val="3"/>
      <charset val="129"/>
    </font>
    <font>
      <b/>
      <sz val="20"/>
      <name val="돋움"/>
      <family val="3"/>
      <charset val="129"/>
    </font>
    <font>
      <sz val="10"/>
      <color rgb="FF000000"/>
      <name val="바탕체"/>
      <family val="1"/>
      <charset val="129"/>
    </font>
    <font>
      <sz val="10"/>
      <color rgb="FF000000"/>
      <name val="돋움"/>
      <family val="3"/>
      <charset val="129"/>
    </font>
    <font>
      <sz val="11"/>
      <color rgb="FF000000"/>
      <name val="돋움"/>
      <family val="3"/>
      <charset val="129"/>
    </font>
    <font>
      <sz val="11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/>
    <xf numFmtId="41" fontId="5" fillId="0" borderId="0" applyNumberFormat="0" applyFont="0" applyFill="0" applyBorder="0" applyAlignment="0" applyProtection="0"/>
    <xf numFmtId="9" fontId="5" fillId="0" borderId="0" applyFont="0" applyFill="0" applyBorder="0" applyAlignment="0" applyProtection="0">
      <alignment vertical="center"/>
    </xf>
  </cellStyleXfs>
  <cellXfs count="286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5" fillId="0" borderId="0" xfId="2" applyNumberFormat="1" applyFont="1" applyFill="1" applyBorder="1" applyAlignment="1"/>
    <xf numFmtId="0" fontId="7" fillId="2" borderId="2" xfId="2" applyFont="1" applyFill="1" applyBorder="1" applyAlignment="1">
      <alignment horizontal="center" vertical="center" shrinkToFit="1"/>
    </xf>
    <xf numFmtId="0" fontId="8" fillId="0" borderId="7" xfId="2" applyFont="1" applyBorder="1" applyAlignment="1">
      <alignment horizontal="left" vertical="center" shrinkToFit="1"/>
    </xf>
    <xf numFmtId="0" fontId="7" fillId="0" borderId="8" xfId="2" applyFont="1" applyBorder="1" applyAlignment="1">
      <alignment horizontal="left" vertical="center" shrinkToFit="1"/>
    </xf>
    <xf numFmtId="0" fontId="7" fillId="0" borderId="3" xfId="2" applyFont="1" applyBorder="1" applyAlignment="1">
      <alignment vertical="center" shrinkToFit="1"/>
    </xf>
    <xf numFmtId="0" fontId="6" fillId="0" borderId="9" xfId="2" applyFont="1" applyBorder="1" applyAlignment="1">
      <alignment horizontal="left" vertical="center" shrinkToFit="1"/>
    </xf>
    <xf numFmtId="0" fontId="7" fillId="0" borderId="8" xfId="2" applyFont="1" applyBorder="1" applyAlignment="1">
      <alignment vertical="center" shrinkToFit="1"/>
    </xf>
    <xf numFmtId="0" fontId="7" fillId="0" borderId="2" xfId="2" applyFont="1" applyBorder="1" applyAlignment="1">
      <alignment horizontal="left" vertical="center" shrinkToFit="1"/>
    </xf>
    <xf numFmtId="0" fontId="7" fillId="0" borderId="7" xfId="2" applyFont="1" applyBorder="1" applyAlignment="1">
      <alignment horizontal="left" vertical="center" shrinkToFit="1"/>
    </xf>
    <xf numFmtId="0" fontId="7" fillId="0" borderId="3" xfId="2" applyFont="1" applyBorder="1" applyAlignment="1">
      <alignment horizontal="left" vertical="center" shrinkToFit="1"/>
    </xf>
    <xf numFmtId="0" fontId="7" fillId="0" borderId="13" xfId="2" applyFont="1" applyBorder="1" applyAlignment="1">
      <alignment horizontal="left" vertical="center" shrinkToFit="1"/>
    </xf>
    <xf numFmtId="0" fontId="6" fillId="0" borderId="8" xfId="2" applyFont="1" applyBorder="1" applyAlignment="1">
      <alignment horizontal="left" vertical="center" shrinkToFit="1"/>
    </xf>
    <xf numFmtId="0" fontId="7" fillId="0" borderId="9" xfId="2" applyFont="1" applyBorder="1" applyAlignment="1">
      <alignment horizontal="left" vertical="center" shrinkToFit="1"/>
    </xf>
    <xf numFmtId="0" fontId="7" fillId="0" borderId="5" xfId="2" applyFont="1" applyBorder="1" applyAlignment="1">
      <alignment horizontal="left" vertical="center" shrinkToFit="1"/>
    </xf>
    <xf numFmtId="0" fontId="7" fillId="3" borderId="13" xfId="2" applyFont="1" applyFill="1" applyBorder="1" applyAlignment="1">
      <alignment vertical="center" shrinkToFit="1"/>
    </xf>
    <xf numFmtId="0" fontId="7" fillId="3" borderId="8" xfId="2" applyFont="1" applyFill="1" applyBorder="1" applyAlignment="1">
      <alignment horizontal="left" vertical="center" shrinkToFit="1"/>
    </xf>
    <xf numFmtId="0" fontId="7" fillId="3" borderId="9" xfId="2" applyFont="1" applyFill="1" applyBorder="1" applyAlignment="1">
      <alignment horizontal="left" vertical="center" shrinkToFit="1"/>
    </xf>
    <xf numFmtId="0" fontId="6" fillId="3" borderId="9" xfId="2" applyFont="1" applyFill="1" applyBorder="1" applyAlignment="1">
      <alignment horizontal="left" vertical="center" shrinkToFit="1"/>
    </xf>
    <xf numFmtId="0" fontId="7" fillId="3" borderId="3" xfId="2" applyFont="1" applyFill="1" applyBorder="1" applyAlignment="1">
      <alignment horizontal="left" vertical="center" shrinkToFit="1"/>
    </xf>
    <xf numFmtId="0" fontId="6" fillId="3" borderId="11" xfId="2" applyFont="1" applyFill="1" applyBorder="1" applyAlignment="1">
      <alignment horizontal="left" vertical="center" shrinkToFit="1"/>
    </xf>
    <xf numFmtId="0" fontId="9" fillId="3" borderId="9" xfId="2" applyFont="1" applyFill="1" applyBorder="1" applyAlignment="1">
      <alignment horizontal="left" vertical="center" shrinkToFit="1"/>
    </xf>
    <xf numFmtId="0" fontId="6" fillId="0" borderId="13" xfId="2" applyFont="1" applyBorder="1" applyAlignment="1">
      <alignment horizontal="left" vertical="center" shrinkToFit="1"/>
    </xf>
    <xf numFmtId="0" fontId="7" fillId="3" borderId="13" xfId="2" applyFont="1" applyFill="1" applyBorder="1" applyAlignment="1">
      <alignment horizontal="left" vertical="center" shrinkToFit="1"/>
    </xf>
    <xf numFmtId="0" fontId="7" fillId="3" borderId="2" xfId="2" applyFont="1" applyFill="1" applyBorder="1" applyAlignment="1">
      <alignment horizontal="left" vertical="center" shrinkToFit="1"/>
    </xf>
    <xf numFmtId="0" fontId="6" fillId="3" borderId="7" xfId="2" applyFont="1" applyFill="1" applyBorder="1" applyAlignment="1">
      <alignment horizontal="left" vertical="center" shrinkToFit="1"/>
    </xf>
    <xf numFmtId="0" fontId="6" fillId="3" borderId="8" xfId="2" applyFont="1" applyFill="1" applyBorder="1" applyAlignment="1">
      <alignment horizontal="left" vertical="center" shrinkToFit="1"/>
    </xf>
    <xf numFmtId="0" fontId="7" fillId="3" borderId="7" xfId="2" applyFont="1" applyFill="1" applyBorder="1" applyAlignment="1">
      <alignment vertical="center" shrinkToFit="1"/>
    </xf>
    <xf numFmtId="0" fontId="6" fillId="3" borderId="14" xfId="2" applyNumberFormat="1" applyFont="1" applyFill="1" applyBorder="1" applyAlignment="1">
      <alignment vertical="center"/>
    </xf>
    <xf numFmtId="0" fontId="7" fillId="0" borderId="13" xfId="2" applyFont="1" applyBorder="1" applyAlignment="1">
      <alignment vertical="center" shrinkToFit="1"/>
    </xf>
    <xf numFmtId="0" fontId="7" fillId="0" borderId="12" xfId="2" applyFont="1" applyBorder="1" applyAlignment="1">
      <alignment horizontal="left" vertical="center" shrinkToFit="1"/>
    </xf>
    <xf numFmtId="0" fontId="6" fillId="0" borderId="0" xfId="2" applyNumberFormat="1" applyFont="1" applyFill="1" applyBorder="1" applyAlignment="1">
      <alignment vertical="center"/>
    </xf>
    <xf numFmtId="0" fontId="6" fillId="0" borderId="14" xfId="2" applyFont="1" applyBorder="1" applyAlignment="1">
      <alignment horizontal="left" vertical="center" shrinkToFit="1"/>
    </xf>
    <xf numFmtId="0" fontId="7" fillId="0" borderId="4" xfId="2" applyFont="1" applyBorder="1" applyAlignment="1">
      <alignment horizontal="left" vertical="center" shrinkToFit="1"/>
    </xf>
    <xf numFmtId="0" fontId="6" fillId="3" borderId="13" xfId="2" applyFont="1" applyFill="1" applyBorder="1" applyAlignment="1">
      <alignment horizontal="left" vertical="center" shrinkToFit="1"/>
    </xf>
    <xf numFmtId="0" fontId="6" fillId="0" borderId="0" xfId="2" applyFont="1" applyBorder="1" applyAlignment="1">
      <alignment horizontal="left" vertical="center" shrinkToFit="1"/>
    </xf>
    <xf numFmtId="0" fontId="6" fillId="3" borderId="0" xfId="2" applyFont="1" applyFill="1" applyBorder="1" applyAlignment="1">
      <alignment horizontal="left" vertical="center" shrinkToFit="1"/>
    </xf>
    <xf numFmtId="0" fontId="6" fillId="0" borderId="5" xfId="2" applyFont="1" applyBorder="1" applyAlignment="1">
      <alignment horizontal="left" vertical="center" shrinkToFit="1"/>
    </xf>
    <xf numFmtId="0" fontId="7" fillId="3" borderId="7" xfId="2" applyFont="1" applyFill="1" applyBorder="1" applyAlignment="1">
      <alignment horizontal="left" vertical="center" shrinkToFit="1"/>
    </xf>
    <xf numFmtId="0" fontId="6" fillId="3" borderId="14" xfId="2" applyFont="1" applyFill="1" applyBorder="1" applyAlignment="1">
      <alignment horizontal="left" vertical="center" shrinkToFit="1"/>
    </xf>
    <xf numFmtId="0" fontId="7" fillId="0" borderId="0" xfId="2" applyFont="1" applyBorder="1" applyAlignment="1">
      <alignment horizontal="left" vertical="center" shrinkToFit="1"/>
    </xf>
    <xf numFmtId="0" fontId="7" fillId="0" borderId="10" xfId="2" applyFont="1" applyBorder="1" applyAlignment="1">
      <alignment horizontal="left" vertical="center" shrinkToFit="1"/>
    </xf>
    <xf numFmtId="0" fontId="6" fillId="0" borderId="10" xfId="2" applyFont="1" applyBorder="1" applyAlignment="1">
      <alignment horizontal="left" vertical="center" shrinkToFit="1"/>
    </xf>
    <xf numFmtId="0" fontId="6" fillId="3" borderId="15" xfId="2" applyFont="1" applyFill="1" applyBorder="1" applyAlignment="1">
      <alignment horizontal="left" vertical="center" shrinkToFit="1"/>
    </xf>
    <xf numFmtId="0" fontId="6" fillId="3" borderId="1" xfId="2" applyFont="1" applyFill="1" applyBorder="1" applyAlignment="1">
      <alignment horizontal="left" vertical="center" shrinkToFit="1"/>
    </xf>
    <xf numFmtId="0" fontId="7" fillId="3" borderId="15" xfId="2" applyFont="1" applyFill="1" applyBorder="1" applyAlignment="1">
      <alignment horizontal="left" vertical="center" shrinkToFit="1"/>
    </xf>
    <xf numFmtId="0" fontId="7" fillId="3" borderId="15" xfId="2" applyNumberFormat="1" applyFont="1" applyFill="1" applyBorder="1" applyAlignment="1"/>
    <xf numFmtId="0" fontId="7" fillId="3" borderId="14" xfId="2" applyFont="1" applyFill="1" applyBorder="1" applyAlignment="1">
      <alignment horizontal="left" vertical="center" shrinkToFit="1"/>
    </xf>
    <xf numFmtId="0" fontId="6" fillId="0" borderId="4" xfId="2" applyFont="1" applyBorder="1" applyAlignment="1">
      <alignment horizontal="left" vertical="center" shrinkToFit="1"/>
    </xf>
    <xf numFmtId="0" fontId="7" fillId="3" borderId="0" xfId="2" applyFont="1" applyFill="1" applyBorder="1" applyAlignment="1">
      <alignment horizontal="left" vertical="center" shrinkToFit="1"/>
    </xf>
    <xf numFmtId="0" fontId="8" fillId="3" borderId="14" xfId="2" applyFont="1" applyFill="1" applyBorder="1" applyAlignment="1">
      <alignment horizontal="left" vertical="center" shrinkToFit="1"/>
    </xf>
    <xf numFmtId="0" fontId="7" fillId="0" borderId="9" xfId="0" applyFont="1" applyBorder="1" applyAlignment="1">
      <alignment horizontal="left" vertical="center" shrinkToFit="1"/>
    </xf>
    <xf numFmtId="0" fontId="6" fillId="3" borderId="14" xfId="0" applyFont="1" applyFill="1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shrinkToFit="1"/>
    </xf>
    <xf numFmtId="0" fontId="6" fillId="0" borderId="0" xfId="2" applyNumberFormat="1" applyFont="1" applyFill="1" applyBorder="1" applyAlignment="1"/>
    <xf numFmtId="41" fontId="6" fillId="0" borderId="0" xfId="1" applyFont="1" applyFill="1" applyBorder="1" applyAlignment="1"/>
    <xf numFmtId="177" fontId="6" fillId="0" borderId="0" xfId="2" applyNumberFormat="1" applyFont="1" applyFill="1" applyBorder="1" applyAlignment="1"/>
    <xf numFmtId="176" fontId="6" fillId="0" borderId="0" xfId="3" applyNumberFormat="1" applyFont="1" applyFill="1" applyBorder="1" applyAlignment="1">
      <alignment horizontal="right"/>
    </xf>
    <xf numFmtId="0" fontId="6" fillId="3" borderId="3" xfId="2" applyFont="1" applyFill="1" applyBorder="1" applyAlignment="1">
      <alignment horizontal="left" vertical="center" shrinkToFit="1"/>
    </xf>
    <xf numFmtId="0" fontId="6" fillId="3" borderId="8" xfId="0" applyFont="1" applyFill="1" applyBorder="1" applyAlignment="1">
      <alignment horizontal="left" vertical="center" shrinkToFit="1"/>
    </xf>
    <xf numFmtId="0" fontId="6" fillId="3" borderId="3" xfId="0" applyFont="1" applyFill="1" applyBorder="1" applyAlignment="1">
      <alignment horizontal="left" vertical="center" shrinkToFit="1"/>
    </xf>
    <xf numFmtId="0" fontId="8" fillId="0" borderId="14" xfId="2" applyFont="1" applyBorder="1" applyAlignment="1">
      <alignment horizontal="left" vertical="center" shrinkToFit="1"/>
    </xf>
    <xf numFmtId="0" fontId="8" fillId="3" borderId="14" xfId="0" applyFont="1" applyFill="1" applyBorder="1" applyAlignment="1">
      <alignment horizontal="left" vertical="center" shrinkToFit="1"/>
    </xf>
    <xf numFmtId="0" fontId="6" fillId="3" borderId="8" xfId="2" applyNumberFormat="1" applyFont="1" applyFill="1" applyBorder="1" applyAlignment="1"/>
    <xf numFmtId="0" fontId="7" fillId="3" borderId="11" xfId="2" applyFont="1" applyFill="1" applyBorder="1" applyAlignment="1">
      <alignment horizontal="left" vertical="center" shrinkToFit="1"/>
    </xf>
    <xf numFmtId="0" fontId="11" fillId="4" borderId="0" xfId="2" applyFont="1" applyFill="1" applyAlignment="1">
      <alignment vertical="center"/>
    </xf>
    <xf numFmtId="0" fontId="16" fillId="4" borderId="0" xfId="2" applyFont="1" applyFill="1" applyAlignment="1">
      <alignment vertical="center"/>
    </xf>
    <xf numFmtId="0" fontId="7" fillId="3" borderId="17" xfId="2" applyFont="1" applyFill="1" applyBorder="1" applyAlignment="1">
      <alignment horizontal="left" vertical="center" shrinkToFit="1"/>
    </xf>
    <xf numFmtId="0" fontId="7" fillId="3" borderId="19" xfId="2" applyFont="1" applyFill="1" applyBorder="1" applyAlignment="1">
      <alignment horizontal="left" vertical="center" shrinkToFit="1"/>
    </xf>
    <xf numFmtId="0" fontId="7" fillId="3" borderId="21" xfId="2" applyFont="1" applyFill="1" applyBorder="1" applyAlignment="1">
      <alignment horizontal="left" vertical="center" shrinkToFit="1"/>
    </xf>
    <xf numFmtId="0" fontId="7" fillId="3" borderId="22" xfId="2" applyFont="1" applyFill="1" applyBorder="1" applyAlignment="1">
      <alignment horizontal="left" vertical="center" shrinkToFit="1"/>
    </xf>
    <xf numFmtId="0" fontId="7" fillId="3" borderId="27" xfId="2" applyFont="1" applyFill="1" applyBorder="1" applyAlignment="1">
      <alignment horizontal="left" vertical="center" shrinkToFit="1"/>
    </xf>
    <xf numFmtId="178" fontId="9" fillId="0" borderId="5" xfId="1" applyNumberFormat="1" applyFont="1" applyFill="1" applyBorder="1" applyAlignment="1">
      <alignment horizontal="right" vertical="center" shrinkToFit="1"/>
    </xf>
    <xf numFmtId="0" fontId="8" fillId="3" borderId="20" xfId="2" applyFont="1" applyFill="1" applyBorder="1" applyAlignment="1">
      <alignment horizontal="left" vertical="center" shrinkToFit="1"/>
    </xf>
    <xf numFmtId="178" fontId="8" fillId="0" borderId="20" xfId="1" applyNumberFormat="1" applyFont="1" applyFill="1" applyBorder="1" applyAlignment="1">
      <alignment horizontal="right" vertical="center" shrinkToFit="1"/>
    </xf>
    <xf numFmtId="0" fontId="6" fillId="3" borderId="20" xfId="2" applyFont="1" applyFill="1" applyBorder="1" applyAlignment="1">
      <alignment horizontal="left" vertical="center" shrinkToFit="1"/>
    </xf>
    <xf numFmtId="0" fontId="6" fillId="3" borderId="28" xfId="2" applyFont="1" applyFill="1" applyBorder="1" applyAlignment="1">
      <alignment horizontal="left" vertical="center" shrinkToFit="1"/>
    </xf>
    <xf numFmtId="0" fontId="7" fillId="0" borderId="21" xfId="2" applyFont="1" applyBorder="1" applyAlignment="1">
      <alignment horizontal="left" vertical="center" shrinkToFit="1"/>
    </xf>
    <xf numFmtId="0" fontId="7" fillId="3" borderId="29" xfId="2" applyFont="1" applyFill="1" applyBorder="1" applyAlignment="1">
      <alignment horizontal="left" vertical="center" shrinkToFit="1"/>
    </xf>
    <xf numFmtId="0" fontId="6" fillId="3" borderId="25" xfId="2" applyFont="1" applyFill="1" applyBorder="1" applyAlignment="1">
      <alignment horizontal="left" vertical="center" shrinkToFit="1"/>
    </xf>
    <xf numFmtId="0" fontId="7" fillId="0" borderId="24" xfId="2" applyFont="1" applyBorder="1" applyAlignment="1">
      <alignment horizontal="left" vertical="center" shrinkToFit="1"/>
    </xf>
    <xf numFmtId="0" fontId="6" fillId="3" borderId="27" xfId="2" applyFont="1" applyFill="1" applyBorder="1" applyAlignment="1">
      <alignment horizontal="left" vertical="center" shrinkToFit="1"/>
    </xf>
    <xf numFmtId="180" fontId="9" fillId="0" borderId="8" xfId="2" applyNumberFormat="1" applyFont="1" applyBorder="1" applyAlignment="1">
      <alignment vertical="center" shrinkToFit="1"/>
    </xf>
    <xf numFmtId="0" fontId="8" fillId="0" borderId="2" xfId="2" applyFont="1" applyBorder="1" applyAlignment="1">
      <alignment horizontal="left" vertical="center" shrinkToFit="1"/>
    </xf>
    <xf numFmtId="0" fontId="8" fillId="0" borderId="12" xfId="2" applyFont="1" applyBorder="1" applyAlignment="1">
      <alignment horizontal="left" vertical="center" shrinkToFit="1"/>
    </xf>
    <xf numFmtId="180" fontId="8" fillId="5" borderId="2" xfId="1" applyNumberFormat="1" applyFont="1" applyFill="1" applyBorder="1" applyAlignment="1">
      <alignment horizontal="right" vertical="center" shrinkToFit="1"/>
    </xf>
    <xf numFmtId="41" fontId="5" fillId="0" borderId="0" xfId="1" applyFont="1" applyFill="1" applyBorder="1" applyAlignment="1"/>
    <xf numFmtId="181" fontId="5" fillId="0" borderId="0" xfId="1" applyNumberFormat="1" applyFont="1" applyFill="1" applyBorder="1" applyAlignment="1"/>
    <xf numFmtId="181" fontId="6" fillId="0" borderId="0" xfId="2" applyNumberFormat="1" applyFont="1" applyFill="1" applyBorder="1" applyAlignment="1"/>
    <xf numFmtId="181" fontId="6" fillId="0" borderId="0" xfId="1" applyNumberFormat="1" applyFont="1" applyFill="1" applyBorder="1" applyAlignment="1"/>
    <xf numFmtId="179" fontId="5" fillId="0" borderId="0" xfId="2" applyNumberFormat="1" applyFont="1" applyFill="1" applyBorder="1" applyAlignment="1"/>
    <xf numFmtId="178" fontId="9" fillId="0" borderId="8" xfId="2" applyNumberFormat="1" applyFont="1" applyFill="1" applyBorder="1" applyAlignment="1">
      <alignment horizontal="right" vertical="center" shrinkToFit="1"/>
    </xf>
    <xf numFmtId="178" fontId="9" fillId="0" borderId="14" xfId="1" applyNumberFormat="1" applyFont="1" applyFill="1" applyBorder="1" applyAlignment="1">
      <alignment horizontal="right" vertical="center" shrinkToFit="1"/>
    </xf>
    <xf numFmtId="178" fontId="9" fillId="0" borderId="10" xfId="1" applyNumberFormat="1" applyFont="1" applyFill="1" applyBorder="1" applyAlignment="1">
      <alignment horizontal="right" vertical="center" shrinkToFit="1"/>
    </xf>
    <xf numFmtId="178" fontId="9" fillId="0" borderId="4" xfId="1" applyNumberFormat="1" applyFont="1" applyFill="1" applyBorder="1" applyAlignment="1">
      <alignment horizontal="right" vertical="center" shrinkToFit="1"/>
    </xf>
    <xf numFmtId="178" fontId="9" fillId="0" borderId="10" xfId="2" applyNumberFormat="1" applyFont="1" applyFill="1" applyBorder="1" applyAlignment="1">
      <alignment horizontal="right" vertical="center" shrinkToFit="1"/>
    </xf>
    <xf numFmtId="178" fontId="9" fillId="0" borderId="6" xfId="2" applyNumberFormat="1" applyFont="1" applyFill="1" applyBorder="1" applyAlignment="1">
      <alignment horizontal="right" vertical="center" shrinkToFit="1"/>
    </xf>
    <xf numFmtId="178" fontId="8" fillId="0" borderId="12" xfId="1" applyNumberFormat="1" applyFont="1" applyFill="1" applyBorder="1" applyAlignment="1">
      <alignment horizontal="right" vertical="center" shrinkToFit="1"/>
    </xf>
    <xf numFmtId="178" fontId="9" fillId="0" borderId="15" xfId="1" applyNumberFormat="1" applyFont="1" applyFill="1" applyBorder="1" applyAlignment="1">
      <alignment horizontal="right" vertical="center" shrinkToFit="1"/>
    </xf>
    <xf numFmtId="178" fontId="9" fillId="0" borderId="5" xfId="2" applyNumberFormat="1" applyFont="1" applyFill="1" applyBorder="1" applyAlignment="1">
      <alignment horizontal="right" vertical="center" shrinkToFit="1"/>
    </xf>
    <xf numFmtId="178" fontId="9" fillId="0" borderId="12" xfId="1" applyNumberFormat="1" applyFont="1" applyFill="1" applyBorder="1" applyAlignment="1">
      <alignment horizontal="right" vertical="center" shrinkToFit="1"/>
    </xf>
    <xf numFmtId="178" fontId="9" fillId="0" borderId="4" xfId="2" applyNumberFormat="1" applyFont="1" applyFill="1" applyBorder="1" applyAlignment="1">
      <alignment horizontal="right" vertical="center" shrinkToFit="1"/>
    </xf>
    <xf numFmtId="178" fontId="8" fillId="0" borderId="2" xfId="1" applyNumberFormat="1" applyFont="1" applyFill="1" applyBorder="1" applyAlignment="1">
      <alignment horizontal="right" vertical="center" shrinkToFit="1"/>
    </xf>
    <xf numFmtId="178" fontId="6" fillId="0" borderId="2" xfId="1" applyNumberFormat="1" applyFont="1" applyFill="1" applyBorder="1" applyAlignment="1">
      <alignment horizontal="right" vertical="center" shrinkToFit="1"/>
    </xf>
    <xf numFmtId="178" fontId="8" fillId="5" borderId="2" xfId="1" applyNumberFormat="1" applyFont="1" applyFill="1" applyBorder="1" applyAlignment="1">
      <alignment horizontal="right" vertical="center" shrinkToFit="1"/>
    </xf>
    <xf numFmtId="0" fontId="6" fillId="0" borderId="32" xfId="2" applyFont="1" applyBorder="1" applyAlignment="1">
      <alignment horizontal="left" vertical="center" shrinkToFit="1"/>
    </xf>
    <xf numFmtId="180" fontId="5" fillId="0" borderId="0" xfId="2" applyNumberFormat="1" applyFont="1" applyFill="1" applyBorder="1" applyAlignment="1"/>
    <xf numFmtId="178" fontId="6" fillId="0" borderId="8" xfId="2" applyNumberFormat="1" applyFont="1" applyFill="1" applyBorder="1" applyAlignment="1">
      <alignment horizontal="right" vertical="center" shrinkToFit="1"/>
    </xf>
    <xf numFmtId="178" fontId="6" fillId="0" borderId="5" xfId="2" applyNumberFormat="1" applyFont="1" applyFill="1" applyBorder="1" applyAlignment="1">
      <alignment horizontal="right" vertical="center" shrinkToFit="1"/>
    </xf>
    <xf numFmtId="178" fontId="6" fillId="0" borderId="3" xfId="2" applyNumberFormat="1" applyFont="1" applyFill="1" applyBorder="1" applyAlignment="1">
      <alignment horizontal="right" vertical="center" shrinkToFit="1"/>
    </xf>
    <xf numFmtId="178" fontId="8" fillId="0" borderId="2" xfId="2" applyNumberFormat="1" applyFont="1" applyFill="1" applyBorder="1" applyAlignment="1">
      <alignment horizontal="right" vertical="center" shrinkToFit="1"/>
    </xf>
    <xf numFmtId="178" fontId="6" fillId="0" borderId="2" xfId="2" applyNumberFormat="1" applyFont="1" applyFill="1" applyBorder="1" applyAlignment="1">
      <alignment horizontal="right" vertical="center" shrinkToFit="1"/>
    </xf>
    <xf numFmtId="178" fontId="9" fillId="0" borderId="2" xfId="2" applyNumberFormat="1" applyFont="1" applyFill="1" applyBorder="1" applyAlignment="1">
      <alignment horizontal="right" vertical="center" shrinkToFit="1"/>
    </xf>
    <xf numFmtId="178" fontId="9" fillId="0" borderId="12" xfId="2" applyNumberFormat="1" applyFont="1" applyFill="1" applyBorder="1" applyAlignment="1">
      <alignment horizontal="right" vertical="center" shrinkToFit="1"/>
    </xf>
    <xf numFmtId="178" fontId="9" fillId="0" borderId="3" xfId="2" applyNumberFormat="1" applyFont="1" applyFill="1" applyBorder="1" applyAlignment="1">
      <alignment horizontal="right" vertical="center" shrinkToFit="1"/>
    </xf>
    <xf numFmtId="178" fontId="6" fillId="0" borderId="8" xfId="1" applyNumberFormat="1" applyFont="1" applyFill="1" applyBorder="1" applyAlignment="1">
      <alignment horizontal="right" vertical="center" shrinkToFit="1"/>
    </xf>
    <xf numFmtId="178" fontId="9" fillId="0" borderId="7" xfId="2" applyNumberFormat="1" applyFont="1" applyFill="1" applyBorder="1" applyAlignment="1">
      <alignment horizontal="right" vertical="center" shrinkToFit="1"/>
    </xf>
    <xf numFmtId="178" fontId="9" fillId="0" borderId="20" xfId="2" applyNumberFormat="1" applyFont="1" applyFill="1" applyBorder="1" applyAlignment="1">
      <alignment horizontal="right" vertical="center" shrinkToFit="1"/>
    </xf>
    <xf numFmtId="178" fontId="9" fillId="0" borderId="14" xfId="2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horizontal="right" vertical="center" shrinkToFit="1"/>
    </xf>
    <xf numFmtId="178" fontId="9" fillId="0" borderId="15" xfId="2" applyNumberFormat="1" applyFont="1" applyFill="1" applyBorder="1" applyAlignment="1">
      <alignment horizontal="right" vertical="center" shrinkToFit="1"/>
    </xf>
    <xf numFmtId="178" fontId="8" fillId="0" borderId="30" xfId="2" applyNumberFormat="1" applyFont="1" applyFill="1" applyBorder="1" applyAlignment="1">
      <alignment horizontal="right" vertical="center" shrinkToFit="1"/>
    </xf>
    <xf numFmtId="178" fontId="6" fillId="0" borderId="5" xfId="1" applyNumberFormat="1" applyFont="1" applyFill="1" applyBorder="1" applyAlignment="1">
      <alignment horizontal="right" vertical="center" shrinkToFit="1"/>
    </xf>
    <xf numFmtId="178" fontId="9" fillId="0" borderId="11" xfId="2" applyNumberFormat="1" applyFont="1" applyFill="1" applyBorder="1" applyAlignment="1">
      <alignment horizontal="right" vertical="center" shrinkToFit="1"/>
    </xf>
    <xf numFmtId="178" fontId="6" fillId="0" borderId="8" xfId="1" applyNumberFormat="1" applyFont="1" applyFill="1" applyBorder="1" applyAlignment="1">
      <alignment horizontal="right"/>
    </xf>
    <xf numFmtId="178" fontId="9" fillId="0" borderId="8" xfId="2" applyNumberFormat="1" applyFont="1" applyFill="1" applyBorder="1" applyAlignment="1">
      <alignment horizontal="right"/>
    </xf>
    <xf numFmtId="178" fontId="6" fillId="0" borderId="4" xfId="1" applyNumberFormat="1" applyFont="1" applyFill="1" applyBorder="1" applyAlignment="1">
      <alignment horizontal="right" vertical="center" shrinkToFit="1"/>
    </xf>
    <xf numFmtId="178" fontId="9" fillId="0" borderId="3" xfId="2" applyNumberFormat="1" applyFont="1" applyFill="1" applyBorder="1" applyAlignment="1">
      <alignment horizontal="right"/>
    </xf>
    <xf numFmtId="178" fontId="9" fillId="0" borderId="4" xfId="2" applyNumberFormat="1" applyFont="1" applyFill="1" applyBorder="1" applyAlignment="1">
      <alignment horizontal="right"/>
    </xf>
    <xf numFmtId="178" fontId="6" fillId="0" borderId="3" xfId="1" applyNumberFormat="1" applyFont="1" applyFill="1" applyBorder="1" applyAlignment="1">
      <alignment horizontal="right"/>
    </xf>
    <xf numFmtId="178" fontId="9" fillId="0" borderId="21" xfId="2" applyNumberFormat="1" applyFont="1" applyFill="1" applyBorder="1" applyAlignment="1">
      <alignment horizontal="right" vertical="center" shrinkToFit="1"/>
    </xf>
    <xf numFmtId="178" fontId="9" fillId="0" borderId="5" xfId="2" applyNumberFormat="1" applyFont="1" applyFill="1" applyBorder="1" applyAlignment="1">
      <alignment horizontal="right"/>
    </xf>
    <xf numFmtId="178" fontId="6" fillId="0" borderId="4" xfId="2" applyNumberFormat="1" applyFont="1" applyFill="1" applyBorder="1" applyAlignment="1">
      <alignment horizontal="right" vertical="center" shrinkToFit="1"/>
    </xf>
    <xf numFmtId="178" fontId="9" fillId="0" borderId="2" xfId="1" applyNumberFormat="1" applyFont="1" applyFill="1" applyBorder="1" applyAlignment="1">
      <alignment horizontal="right" vertical="center" shrinkToFit="1"/>
    </xf>
    <xf numFmtId="178" fontId="9" fillId="0" borderId="8" xfId="1" applyNumberFormat="1" applyFont="1" applyFill="1" applyBorder="1" applyAlignment="1">
      <alignment horizontal="right" vertical="center" shrinkToFit="1"/>
    </xf>
    <xf numFmtId="178" fontId="9" fillId="0" borderId="3" xfId="1" applyNumberFormat="1" applyFont="1" applyFill="1" applyBorder="1" applyAlignment="1">
      <alignment horizontal="right" vertical="center" shrinkToFit="1"/>
    </xf>
    <xf numFmtId="178" fontId="6" fillId="0" borderId="28" xfId="1" applyNumberFormat="1" applyFont="1" applyFill="1" applyBorder="1" applyAlignment="1">
      <alignment horizontal="right" vertical="center" shrinkToFit="1"/>
    </xf>
    <xf numFmtId="178" fontId="9" fillId="0" borderId="13" xfId="2" applyNumberFormat="1" applyFont="1" applyFill="1" applyBorder="1" applyAlignment="1">
      <alignment horizontal="right" vertical="center" shrinkToFit="1"/>
    </xf>
    <xf numFmtId="178" fontId="6" fillId="0" borderId="21" xfId="1" applyNumberFormat="1" applyFont="1" applyFill="1" applyBorder="1" applyAlignment="1">
      <alignment horizontal="right" vertical="center" shrinkToFit="1"/>
    </xf>
    <xf numFmtId="178" fontId="6" fillId="0" borderId="24" xfId="1" applyNumberFormat="1" applyFont="1" applyFill="1" applyBorder="1" applyAlignment="1">
      <alignment horizontal="right" vertical="center" shrinkToFit="1"/>
    </xf>
    <xf numFmtId="178" fontId="9" fillId="0" borderId="26" xfId="2" applyNumberFormat="1" applyFont="1" applyFill="1" applyBorder="1" applyAlignment="1">
      <alignment horizontal="right" vertical="center" shrinkToFit="1"/>
    </xf>
    <xf numFmtId="178" fontId="6" fillId="0" borderId="10" xfId="1" applyNumberFormat="1" applyFont="1" applyFill="1" applyBorder="1" applyAlignment="1">
      <alignment horizontal="right" vertical="center" shrinkToFit="1"/>
    </xf>
    <xf numFmtId="178" fontId="6" fillId="0" borderId="10" xfId="0" applyNumberFormat="1" applyFont="1" applyFill="1" applyBorder="1" applyAlignment="1">
      <alignment horizontal="right" vertical="center" shrinkToFit="1"/>
    </xf>
    <xf numFmtId="178" fontId="6" fillId="0" borderId="4" xfId="0" applyNumberFormat="1" applyFont="1" applyFill="1" applyBorder="1" applyAlignment="1">
      <alignment horizontal="right" vertical="center" shrinkToFit="1"/>
    </xf>
    <xf numFmtId="178" fontId="8" fillId="0" borderId="7" xfId="2" applyNumberFormat="1" applyFont="1" applyFill="1" applyBorder="1" applyAlignment="1">
      <alignment horizontal="right" vertical="center" shrinkToFit="1"/>
    </xf>
    <xf numFmtId="178" fontId="8" fillId="0" borderId="2" xfId="0" applyNumberFormat="1" applyFont="1" applyFill="1" applyBorder="1" applyAlignment="1">
      <alignment horizontal="right" vertical="center" shrinkToFit="1"/>
    </xf>
    <xf numFmtId="178" fontId="8" fillId="0" borderId="14" xfId="0" applyNumberFormat="1" applyFont="1" applyFill="1" applyBorder="1" applyAlignment="1">
      <alignment horizontal="right" vertical="center" shrinkToFit="1"/>
    </xf>
    <xf numFmtId="178" fontId="6" fillId="0" borderId="2" xfId="0" applyNumberFormat="1" applyFont="1" applyFill="1" applyBorder="1" applyAlignment="1">
      <alignment horizontal="right" vertical="center" shrinkToFit="1"/>
    </xf>
    <xf numFmtId="178" fontId="9" fillId="0" borderId="2" xfId="0" applyNumberFormat="1" applyFont="1" applyFill="1" applyBorder="1" applyAlignment="1">
      <alignment horizontal="right" vertical="center" shrinkToFit="1"/>
    </xf>
    <xf numFmtId="178" fontId="9" fillId="0" borderId="14" xfId="0" applyNumberFormat="1" applyFont="1" applyFill="1" applyBorder="1" applyAlignment="1">
      <alignment horizontal="right" vertical="center" shrinkToFit="1"/>
    </xf>
    <xf numFmtId="178" fontId="9" fillId="0" borderId="9" xfId="2" applyNumberFormat="1" applyFont="1" applyFill="1" applyBorder="1" applyAlignment="1">
      <alignment horizontal="right" vertical="center" shrinkToFit="1"/>
    </xf>
    <xf numFmtId="178" fontId="9" fillId="0" borderId="24" xfId="1" applyNumberFormat="1" applyFont="1" applyFill="1" applyBorder="1" applyAlignment="1">
      <alignment horizontal="right" vertical="center" shrinkToFit="1"/>
    </xf>
    <xf numFmtId="178" fontId="9" fillId="0" borderId="25" xfId="2" applyNumberFormat="1" applyFont="1" applyFill="1" applyBorder="1" applyAlignment="1">
      <alignment horizontal="right" vertical="center" shrinkToFit="1"/>
    </xf>
    <xf numFmtId="178" fontId="8" fillId="0" borderId="14" xfId="2" applyNumberFormat="1" applyFont="1" applyFill="1" applyBorder="1" applyAlignment="1">
      <alignment horizontal="right" vertical="center" shrinkToFit="1"/>
    </xf>
    <xf numFmtId="180" fontId="8" fillId="0" borderId="2" xfId="2" applyNumberFormat="1" applyFont="1" applyFill="1" applyBorder="1" applyAlignment="1">
      <alignment horizontal="right" vertical="center" shrinkToFit="1"/>
    </xf>
    <xf numFmtId="180" fontId="6" fillId="0" borderId="2" xfId="2" applyNumberFormat="1" applyFont="1" applyFill="1" applyBorder="1" applyAlignment="1">
      <alignment horizontal="right" vertical="center" shrinkToFit="1"/>
    </xf>
    <xf numFmtId="180" fontId="9" fillId="0" borderId="8" xfId="2" applyNumberFormat="1" applyFont="1" applyFill="1" applyBorder="1" applyAlignment="1">
      <alignment horizontal="right" vertical="center" shrinkToFit="1"/>
    </xf>
    <xf numFmtId="180" fontId="9" fillId="0" borderId="20" xfId="2" applyNumberFormat="1" applyFont="1" applyFill="1" applyBorder="1" applyAlignment="1">
      <alignment horizontal="right" vertical="center" shrinkToFit="1"/>
    </xf>
    <xf numFmtId="180" fontId="8" fillId="0" borderId="20" xfId="2" applyNumberFormat="1" applyFont="1" applyFill="1" applyBorder="1" applyAlignment="1">
      <alignment horizontal="right" vertical="center" shrinkToFit="1"/>
    </xf>
    <xf numFmtId="180" fontId="9" fillId="0" borderId="21" xfId="2" applyNumberFormat="1" applyFont="1" applyFill="1" applyBorder="1" applyAlignment="1">
      <alignment horizontal="right" vertical="center" shrinkToFit="1"/>
    </xf>
    <xf numFmtId="178" fontId="8" fillId="0" borderId="2" xfId="2" applyNumberFormat="1" applyFont="1" applyBorder="1" applyAlignment="1">
      <alignment horizontal="right" vertical="center" shrinkToFit="1"/>
    </xf>
    <xf numFmtId="178" fontId="6" fillId="0" borderId="8" xfId="2" applyNumberFormat="1" applyFont="1" applyBorder="1" applyAlignment="1">
      <alignment horizontal="right" vertical="center" shrinkToFit="1"/>
    </xf>
    <xf numFmtId="178" fontId="9" fillId="0" borderId="0" xfId="2" applyNumberFormat="1" applyFont="1" applyBorder="1" applyAlignment="1">
      <alignment horizontal="right" vertical="center" shrinkToFit="1"/>
    </xf>
    <xf numFmtId="178" fontId="6" fillId="0" borderId="2" xfId="2" applyNumberFormat="1" applyFont="1" applyBorder="1" applyAlignment="1">
      <alignment horizontal="right" vertical="center" shrinkToFit="1"/>
    </xf>
    <xf numFmtId="178" fontId="9" fillId="0" borderId="14" xfId="2" applyNumberFormat="1" applyFont="1" applyBorder="1" applyAlignment="1">
      <alignment horizontal="right" vertical="center" shrinkToFit="1"/>
    </xf>
    <xf numFmtId="178" fontId="6" fillId="0" borderId="3" xfId="2" applyNumberFormat="1" applyFont="1" applyBorder="1" applyAlignment="1">
      <alignment horizontal="right" vertical="center" shrinkToFit="1"/>
    </xf>
    <xf numFmtId="178" fontId="9" fillId="0" borderId="4" xfId="2" applyNumberFormat="1" applyFont="1" applyBorder="1" applyAlignment="1">
      <alignment horizontal="right" vertical="center" shrinkToFit="1"/>
    </xf>
    <xf numFmtId="178" fontId="9" fillId="0" borderId="10" xfId="2" applyNumberFormat="1" applyFont="1" applyBorder="1" applyAlignment="1">
      <alignment horizontal="right" vertical="center" shrinkToFit="1"/>
    </xf>
    <xf numFmtId="178" fontId="9" fillId="0" borderId="15" xfId="2" applyNumberFormat="1" applyFont="1" applyBorder="1" applyAlignment="1">
      <alignment horizontal="right" vertical="center" shrinkToFit="1"/>
    </xf>
    <xf numFmtId="178" fontId="6" fillId="3" borderId="21" xfId="2" applyNumberFormat="1" applyFont="1" applyFill="1" applyBorder="1" applyAlignment="1">
      <alignment horizontal="right" vertical="center" shrinkToFit="1"/>
    </xf>
    <xf numFmtId="178" fontId="9" fillId="0" borderId="23" xfId="2" applyNumberFormat="1" applyFont="1" applyFill="1" applyBorder="1" applyAlignment="1">
      <alignment horizontal="right" vertical="center" shrinkToFit="1"/>
    </xf>
    <xf numFmtId="178" fontId="9" fillId="3" borderId="22" xfId="2" applyNumberFormat="1" applyFont="1" applyFill="1" applyBorder="1" applyAlignment="1">
      <alignment vertical="center" shrinkToFit="1"/>
    </xf>
    <xf numFmtId="178" fontId="6" fillId="3" borderId="3" xfId="2" applyNumberFormat="1" applyFont="1" applyFill="1" applyBorder="1" applyAlignment="1">
      <alignment horizontal="right" vertical="center" shrinkToFit="1"/>
    </xf>
    <xf numFmtId="178" fontId="6" fillId="3" borderId="8" xfId="2" applyNumberFormat="1" applyFont="1" applyFill="1" applyBorder="1" applyAlignment="1">
      <alignment horizontal="right" vertical="center" shrinkToFit="1"/>
    </xf>
    <xf numFmtId="178" fontId="9" fillId="3" borderId="8" xfId="2" applyNumberFormat="1" applyFont="1" applyFill="1" applyBorder="1" applyAlignment="1">
      <alignment vertical="center" shrinkToFit="1"/>
    </xf>
    <xf numFmtId="178" fontId="8" fillId="0" borderId="7" xfId="2" applyNumberFormat="1" applyFont="1" applyBorder="1" applyAlignment="1">
      <alignment horizontal="right" vertical="center" shrinkToFit="1"/>
    </xf>
    <xf numFmtId="178" fontId="6" fillId="3" borderId="16" xfId="2" applyNumberFormat="1" applyFont="1" applyFill="1" applyBorder="1" applyAlignment="1">
      <alignment horizontal="right" vertical="center" shrinkToFit="1"/>
    </xf>
    <xf numFmtId="178" fontId="9" fillId="0" borderId="18" xfId="2" applyNumberFormat="1" applyFont="1" applyFill="1" applyBorder="1" applyAlignment="1">
      <alignment horizontal="right" vertical="center" shrinkToFit="1"/>
    </xf>
    <xf numFmtId="178" fontId="9" fillId="3" borderId="17" xfId="2" applyNumberFormat="1" applyFont="1" applyFill="1" applyBorder="1" applyAlignment="1">
      <alignment vertical="center" shrinkToFit="1"/>
    </xf>
    <xf numFmtId="178" fontId="9" fillId="3" borderId="7" xfId="2" applyNumberFormat="1" applyFont="1" applyFill="1" applyBorder="1" applyAlignment="1">
      <alignment vertical="center" shrinkToFit="1"/>
    </xf>
    <xf numFmtId="178" fontId="9" fillId="3" borderId="13" xfId="2" applyNumberFormat="1" applyFont="1" applyFill="1" applyBorder="1" applyAlignment="1">
      <alignment vertical="center" shrinkToFit="1"/>
    </xf>
    <xf numFmtId="178" fontId="6" fillId="3" borderId="20" xfId="2" applyNumberFormat="1" applyFont="1" applyFill="1" applyBorder="1" applyAlignment="1">
      <alignment horizontal="right" vertical="center" shrinkToFit="1"/>
    </xf>
    <xf numFmtId="178" fontId="9" fillId="3" borderId="30" xfId="2" applyNumberFormat="1" applyFont="1" applyFill="1" applyBorder="1" applyAlignment="1">
      <alignment vertical="center" shrinkToFit="1"/>
    </xf>
    <xf numFmtId="178" fontId="6" fillId="3" borderId="5" xfId="2" applyNumberFormat="1" applyFont="1" applyFill="1" applyBorder="1" applyAlignment="1">
      <alignment horizontal="right" vertical="center" shrinkToFit="1"/>
    </xf>
    <xf numFmtId="178" fontId="6" fillId="0" borderId="5" xfId="2" applyNumberFormat="1" applyFont="1" applyBorder="1" applyAlignment="1">
      <alignment horizontal="right" vertical="center" shrinkToFit="1"/>
    </xf>
    <xf numFmtId="178" fontId="9" fillId="0" borderId="6" xfId="2" applyNumberFormat="1" applyFont="1" applyBorder="1" applyAlignment="1">
      <alignment horizontal="right" vertical="center" shrinkToFit="1"/>
    </xf>
    <xf numFmtId="178" fontId="8" fillId="0" borderId="12" xfId="2" applyNumberFormat="1" applyFont="1" applyFill="1" applyBorder="1" applyAlignment="1">
      <alignment horizontal="right" vertical="center" shrinkToFit="1"/>
    </xf>
    <xf numFmtId="178" fontId="8" fillId="0" borderId="14" xfId="2" applyNumberFormat="1" applyFont="1" applyBorder="1" applyAlignment="1">
      <alignment horizontal="right" vertical="center" shrinkToFit="1"/>
    </xf>
    <xf numFmtId="180" fontId="8" fillId="0" borderId="3" xfId="2" applyNumberFormat="1" applyFont="1" applyBorder="1" applyAlignment="1">
      <alignment horizontal="right" vertical="center" shrinkToFit="1"/>
    </xf>
    <xf numFmtId="180" fontId="9" fillId="0" borderId="20" xfId="2" applyNumberFormat="1" applyFont="1" applyBorder="1" applyAlignment="1">
      <alignment horizontal="right" vertical="center" shrinkToFit="1"/>
    </xf>
    <xf numFmtId="180" fontId="17" fillId="0" borderId="20" xfId="2" applyNumberFormat="1" applyFont="1" applyBorder="1" applyAlignment="1">
      <alignment vertical="center" shrinkToFit="1"/>
    </xf>
    <xf numFmtId="180" fontId="17" fillId="0" borderId="10" xfId="2" applyNumberFormat="1" applyFont="1" applyBorder="1" applyAlignment="1">
      <alignment vertical="center" shrinkToFit="1"/>
    </xf>
    <xf numFmtId="180" fontId="9" fillId="0" borderId="10" xfId="2" applyNumberFormat="1" applyFont="1" applyBorder="1" applyAlignment="1">
      <alignment horizontal="right" vertical="center" shrinkToFit="1"/>
    </xf>
    <xf numFmtId="180" fontId="18" fillId="0" borderId="0" xfId="1" applyNumberFormat="1" applyFont="1" applyFill="1" applyBorder="1" applyAlignment="1">
      <alignment shrinkToFit="1"/>
    </xf>
    <xf numFmtId="180" fontId="9" fillId="0" borderId="31" xfId="2" applyNumberFormat="1" applyFont="1" applyBorder="1" applyAlignment="1">
      <alignment horizontal="right" vertical="center" shrinkToFit="1"/>
    </xf>
    <xf numFmtId="180" fontId="18" fillId="0" borderId="20" xfId="1" applyNumberFormat="1" applyFont="1" applyFill="1" applyBorder="1" applyAlignment="1">
      <alignment shrinkToFit="1"/>
    </xf>
    <xf numFmtId="180" fontId="8" fillId="0" borderId="20" xfId="2" applyNumberFormat="1" applyFont="1" applyBorder="1" applyAlignment="1">
      <alignment horizontal="right" vertical="center" shrinkToFit="1"/>
    </xf>
    <xf numFmtId="180" fontId="17" fillId="0" borderId="20" xfId="2" applyNumberFormat="1" applyFont="1" applyBorder="1" applyAlignment="1">
      <alignment horizontal="right" vertical="center" shrinkToFit="1"/>
    </xf>
    <xf numFmtId="180" fontId="18" fillId="0" borderId="20" xfId="0" applyNumberFormat="1" applyFont="1" applyFill="1" applyBorder="1" applyAlignment="1">
      <alignment vertical="center" shrinkToFit="1"/>
    </xf>
    <xf numFmtId="180" fontId="8" fillId="0" borderId="8" xfId="2" applyNumberFormat="1" applyFont="1" applyBorder="1" applyAlignment="1">
      <alignment horizontal="right" vertical="center" shrinkToFit="1"/>
    </xf>
    <xf numFmtId="0" fontId="7" fillId="0" borderId="11" xfId="2" applyFont="1" applyBorder="1" applyAlignment="1">
      <alignment horizontal="left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wrapText="1" shrinkToFit="1"/>
    </xf>
    <xf numFmtId="0" fontId="6" fillId="0" borderId="20" xfId="0" applyFont="1" applyBorder="1" applyAlignment="1">
      <alignment horizontal="left" vertical="center" shrinkToFit="1"/>
    </xf>
    <xf numFmtId="177" fontId="6" fillId="0" borderId="20" xfId="3" applyNumberFormat="1" applyFont="1" applyBorder="1" applyAlignment="1">
      <alignment horizontal="right" vertical="center" shrinkToFit="1"/>
    </xf>
    <xf numFmtId="182" fontId="6" fillId="0" borderId="20" xfId="3" applyNumberFormat="1" applyFont="1" applyBorder="1" applyAlignment="1">
      <alignment horizontal="right" vertical="center" shrinkToFit="1"/>
    </xf>
    <xf numFmtId="182" fontId="6" fillId="0" borderId="20" xfId="0" applyNumberFormat="1" applyFont="1" applyBorder="1" applyAlignment="1">
      <alignment horizontal="right" vertical="center" shrinkToFit="1"/>
    </xf>
    <xf numFmtId="177" fontId="6" fillId="0" borderId="20" xfId="0" applyNumberFormat="1" applyFont="1" applyBorder="1" applyAlignment="1">
      <alignment horizontal="left" vertical="center" shrinkToFit="1"/>
    </xf>
    <xf numFmtId="177" fontId="6" fillId="0" borderId="20" xfId="0" applyNumberFormat="1" applyFont="1" applyBorder="1" applyAlignment="1">
      <alignment horizontal="right" vertical="center" shrinkToFit="1"/>
    </xf>
    <xf numFmtId="177" fontId="6" fillId="0" borderId="20" xfId="0" applyNumberFormat="1" applyFont="1" applyBorder="1" applyAlignment="1">
      <alignment horizontal="left" vertical="center" wrapText="1" shrinkToFit="1"/>
    </xf>
    <xf numFmtId="0" fontId="7" fillId="3" borderId="20" xfId="0" applyFont="1" applyFill="1" applyBorder="1" applyAlignment="1">
      <alignment horizontal="center" vertical="center" shrinkToFit="1"/>
    </xf>
    <xf numFmtId="182" fontId="7" fillId="3" borderId="20" xfId="0" applyNumberFormat="1" applyFont="1" applyFill="1" applyBorder="1" applyAlignment="1">
      <alignment horizontal="right" vertical="center" shrinkToFit="1"/>
    </xf>
    <xf numFmtId="177" fontId="7" fillId="3" borderId="20" xfId="0" applyNumberFormat="1" applyFont="1" applyFill="1" applyBorder="1" applyAlignment="1">
      <alignment horizontal="center" vertical="center" shrinkToFit="1"/>
    </xf>
    <xf numFmtId="41" fontId="6" fillId="0" borderId="20" xfId="1" applyFont="1" applyBorder="1" applyAlignment="1">
      <alignment horizontal="right" vertical="center" shrinkToFit="1"/>
    </xf>
    <xf numFmtId="181" fontId="6" fillId="0" borderId="20" xfId="1" applyNumberFormat="1" applyFont="1" applyBorder="1" applyAlignment="1">
      <alignment horizontal="right" vertical="center" shrinkToFit="1"/>
    </xf>
    <xf numFmtId="181" fontId="6" fillId="0" borderId="20" xfId="3" applyNumberFormat="1" applyFont="1" applyBorder="1" applyAlignment="1">
      <alignment horizontal="right" vertical="center" shrinkToFit="1"/>
    </xf>
    <xf numFmtId="181" fontId="6" fillId="0" borderId="0" xfId="1" applyNumberFormat="1" applyFont="1" applyBorder="1" applyAlignment="1">
      <alignment horizontal="right" vertical="center" shrinkToFit="1"/>
    </xf>
    <xf numFmtId="49" fontId="20" fillId="6" borderId="0" xfId="0" applyNumberFormat="1" applyFont="1" applyFill="1" applyBorder="1" applyAlignment="1">
      <alignment vertical="center"/>
    </xf>
    <xf numFmtId="49" fontId="20" fillId="6" borderId="0" xfId="0" applyNumberFormat="1" applyFont="1" applyFill="1" applyBorder="1" applyAlignment="1">
      <alignment horizontal="right" vertical="center"/>
    </xf>
    <xf numFmtId="4" fontId="6" fillId="0" borderId="20" xfId="1" applyNumberFormat="1" applyFont="1" applyBorder="1" applyAlignment="1">
      <alignment horizontal="right" vertical="center" shrinkToFit="1"/>
    </xf>
    <xf numFmtId="178" fontId="5" fillId="0" borderId="0" xfId="2" applyNumberFormat="1" applyFont="1" applyFill="1" applyBorder="1" applyAlignment="1"/>
    <xf numFmtId="177" fontId="7" fillId="3" borderId="20" xfId="0" applyNumberFormat="1" applyFont="1" applyFill="1" applyBorder="1" applyAlignment="1">
      <alignment horizontal="right" vertical="center" shrinkToFit="1"/>
    </xf>
    <xf numFmtId="178" fontId="8" fillId="0" borderId="5" xfId="2" applyNumberFormat="1" applyFont="1" applyFill="1" applyBorder="1" applyAlignment="1">
      <alignment horizontal="right" vertical="center" shrinkToFit="1"/>
    </xf>
    <xf numFmtId="178" fontId="8" fillId="5" borderId="2" xfId="2" applyNumberFormat="1" applyFont="1" applyFill="1" applyBorder="1" applyAlignment="1">
      <alignment horizontal="right" vertical="center" shrinkToFit="1"/>
    </xf>
    <xf numFmtId="180" fontId="8" fillId="5" borderId="5" xfId="2" applyNumberFormat="1" applyFont="1" applyFill="1" applyBorder="1" applyAlignment="1">
      <alignment horizontal="right" vertical="center" shrinkToFit="1"/>
    </xf>
    <xf numFmtId="180" fontId="17" fillId="0" borderId="28" xfId="2" applyNumberFormat="1" applyFont="1" applyBorder="1" applyAlignment="1">
      <alignment vertical="center" shrinkToFit="1"/>
    </xf>
    <xf numFmtId="180" fontId="9" fillId="0" borderId="28" xfId="2" applyNumberFormat="1" applyFont="1" applyBorder="1" applyAlignment="1">
      <alignment horizontal="right" vertical="center" shrinkToFit="1"/>
    </xf>
    <xf numFmtId="0" fontId="7" fillId="3" borderId="20" xfId="2" applyFont="1" applyFill="1" applyBorder="1" applyAlignment="1">
      <alignment horizontal="left" vertical="center" shrinkToFit="1"/>
    </xf>
    <xf numFmtId="0" fontId="10" fillId="3" borderId="20" xfId="2" applyFont="1" applyFill="1" applyBorder="1" applyAlignment="1">
      <alignment horizontal="left" vertical="center" shrinkToFit="1"/>
    </xf>
    <xf numFmtId="178" fontId="9" fillId="3" borderId="20" xfId="2" applyNumberFormat="1" applyFont="1" applyFill="1" applyBorder="1" applyAlignment="1">
      <alignment vertical="center" shrinkToFit="1"/>
    </xf>
    <xf numFmtId="0" fontId="12" fillId="4" borderId="0" xfId="2" applyFont="1" applyFill="1" applyAlignment="1">
      <alignment horizontal="center" vertical="center"/>
    </xf>
    <xf numFmtId="0" fontId="13" fillId="4" borderId="0" xfId="2" applyFont="1" applyFill="1" applyAlignment="1">
      <alignment horizontal="center" vertical="center"/>
    </xf>
    <xf numFmtId="0" fontId="14" fillId="4" borderId="0" xfId="2" applyFont="1" applyFill="1" applyAlignment="1">
      <alignment horizontal="center" vertical="center"/>
    </xf>
    <xf numFmtId="0" fontId="15" fillId="4" borderId="0" xfId="2" applyFont="1" applyFill="1" applyAlignment="1">
      <alignment horizontal="center" vertical="center"/>
    </xf>
    <xf numFmtId="0" fontId="7" fillId="2" borderId="20" xfId="0" applyFont="1" applyFill="1" applyBorder="1" applyAlignment="1">
      <alignment horizontal="center" vertical="center" shrinkToFit="1"/>
    </xf>
    <xf numFmtId="49" fontId="23" fillId="0" borderId="33" xfId="2" applyNumberFormat="1" applyFont="1" applyBorder="1" applyAlignment="1">
      <alignment horizontal="left" vertical="center"/>
    </xf>
    <xf numFmtId="0" fontId="19" fillId="0" borderId="0" xfId="0" applyFont="1" applyAlignment="1">
      <alignment horizontal="center" vertical="center"/>
    </xf>
    <xf numFmtId="49" fontId="22" fillId="6" borderId="0" xfId="0" applyNumberFormat="1" applyFont="1" applyFill="1" applyAlignment="1">
      <alignment horizontal="left" vertical="center"/>
    </xf>
    <xf numFmtId="0" fontId="7" fillId="2" borderId="28" xfId="0" applyFont="1" applyFill="1" applyBorder="1" applyAlignment="1">
      <alignment horizontal="center" vertical="center" shrinkToFit="1"/>
    </xf>
    <xf numFmtId="0" fontId="7" fillId="2" borderId="34" xfId="0" applyFont="1" applyFill="1" applyBorder="1" applyAlignment="1">
      <alignment horizontal="center" vertical="center" shrinkToFit="1"/>
    </xf>
    <xf numFmtId="49" fontId="21" fillId="6" borderId="0" xfId="0" applyNumberFormat="1" applyFont="1" applyFill="1" applyAlignment="1">
      <alignment horizontal="left" vertical="center"/>
    </xf>
    <xf numFmtId="0" fontId="8" fillId="0" borderId="2" xfId="2" applyFont="1" applyBorder="1" applyAlignment="1">
      <alignment horizontal="left" vertical="center" shrinkToFit="1"/>
    </xf>
    <xf numFmtId="0" fontId="8" fillId="5" borderId="7" xfId="2" applyFont="1" applyFill="1" applyBorder="1" applyAlignment="1">
      <alignment horizontal="center" vertical="center" shrinkToFit="1"/>
    </xf>
    <xf numFmtId="0" fontId="8" fillId="5" borderId="14" xfId="2" applyFont="1" applyFill="1" applyBorder="1" applyAlignment="1">
      <alignment horizontal="center" vertical="center" shrinkToFit="1"/>
    </xf>
    <xf numFmtId="0" fontId="8" fillId="5" borderId="12" xfId="2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7" fillId="2" borderId="2" xfId="2" applyFont="1" applyFill="1" applyBorder="1" applyAlignment="1">
      <alignment horizontal="center" vertical="center" shrinkToFit="1"/>
    </xf>
    <xf numFmtId="0" fontId="7" fillId="2" borderId="13" xfId="2" applyFont="1" applyFill="1" applyBorder="1" applyAlignment="1">
      <alignment horizontal="center" vertical="center" shrinkToFit="1"/>
    </xf>
    <xf numFmtId="0" fontId="7" fillId="2" borderId="11" xfId="2" applyFont="1" applyFill="1" applyBorder="1" applyAlignment="1">
      <alignment horizontal="center" vertical="center" shrinkToFit="1"/>
    </xf>
    <xf numFmtId="0" fontId="7" fillId="2" borderId="4" xfId="2" applyFont="1" applyFill="1" applyBorder="1" applyAlignment="1">
      <alignment horizontal="center" vertical="center" wrapText="1" shrinkToFit="1"/>
    </xf>
    <xf numFmtId="0" fontId="7" fillId="2" borderId="6" xfId="2" applyFont="1" applyFill="1" applyBorder="1" applyAlignment="1">
      <alignment horizontal="center" vertical="center" wrapText="1" shrinkToFit="1"/>
    </xf>
    <xf numFmtId="0" fontId="7" fillId="2" borderId="20" xfId="2" applyFont="1" applyFill="1" applyBorder="1" applyAlignment="1">
      <alignment horizontal="center" vertical="center" shrinkToFit="1"/>
    </xf>
    <xf numFmtId="49" fontId="6" fillId="0" borderId="1" xfId="2" applyNumberFormat="1" applyFont="1" applyBorder="1" applyAlignment="1">
      <alignment horizontal="right" vertical="center"/>
    </xf>
    <xf numFmtId="49" fontId="6" fillId="0" borderId="0" xfId="2" applyNumberFormat="1" applyFont="1" applyBorder="1" applyAlignment="1">
      <alignment horizontal="right" vertical="center"/>
    </xf>
    <xf numFmtId="176" fontId="7" fillId="2" borderId="3" xfId="3" applyNumberFormat="1" applyFont="1" applyFill="1" applyBorder="1" applyAlignment="1">
      <alignment horizontal="center" vertical="center" shrinkToFit="1"/>
    </xf>
    <xf numFmtId="176" fontId="7" fillId="2" borderId="5" xfId="3" applyNumberFormat="1" applyFont="1" applyFill="1" applyBorder="1" applyAlignment="1">
      <alignment horizontal="center" vertical="center" shrinkToFit="1"/>
    </xf>
    <xf numFmtId="179" fontId="7" fillId="2" borderId="3" xfId="3" applyNumberFormat="1" applyFont="1" applyFill="1" applyBorder="1" applyAlignment="1">
      <alignment horizontal="center" vertical="center" wrapText="1" shrinkToFit="1"/>
    </xf>
    <xf numFmtId="179" fontId="7" fillId="2" borderId="5" xfId="3" applyNumberFormat="1" applyFont="1" applyFill="1" applyBorder="1" applyAlignment="1">
      <alignment horizontal="center" vertical="center" shrinkToFit="1"/>
    </xf>
    <xf numFmtId="0" fontId="7" fillId="0" borderId="7" xfId="2" applyFont="1" applyBorder="1" applyAlignment="1">
      <alignment horizontal="left" vertical="center" shrinkToFit="1"/>
    </xf>
    <xf numFmtId="0" fontId="7" fillId="0" borderId="12" xfId="2" applyFont="1" applyBorder="1" applyAlignment="1">
      <alignment horizontal="left" vertical="center" shrinkToFit="1"/>
    </xf>
    <xf numFmtId="0" fontId="7" fillId="0" borderId="15" xfId="2" applyFont="1" applyBorder="1" applyAlignment="1">
      <alignment horizontal="left" vertical="center" shrinkToFit="1"/>
    </xf>
    <xf numFmtId="0" fontId="8" fillId="0" borderId="20" xfId="2" applyFont="1" applyBorder="1" applyAlignment="1">
      <alignment horizontal="left" vertical="center" shrinkToFit="1"/>
    </xf>
    <xf numFmtId="0" fontId="7" fillId="0" borderId="1" xfId="2" applyFont="1" applyBorder="1" applyAlignment="1">
      <alignment horizontal="left" vertical="center" shrinkToFit="1"/>
    </xf>
    <xf numFmtId="0" fontId="7" fillId="0" borderId="6" xfId="2" applyFont="1" applyBorder="1" applyAlignment="1">
      <alignment horizontal="left" vertical="center" shrinkToFit="1"/>
    </xf>
    <xf numFmtId="0" fontId="8" fillId="0" borderId="7" xfId="2" applyFont="1" applyBorder="1" applyAlignment="1">
      <alignment horizontal="left" vertical="center" shrinkToFit="1"/>
    </xf>
    <xf numFmtId="0" fontId="8" fillId="0" borderId="14" xfId="2" applyFont="1" applyBorder="1" applyAlignment="1">
      <alignment horizontal="left" vertical="center" shrinkToFit="1"/>
    </xf>
    <xf numFmtId="0" fontId="8" fillId="0" borderId="6" xfId="2" applyFont="1" applyBorder="1" applyAlignment="1">
      <alignment horizontal="left" vertical="center" shrinkToFit="1"/>
    </xf>
    <xf numFmtId="0" fontId="7" fillId="0" borderId="14" xfId="2" applyFont="1" applyBorder="1" applyAlignment="1">
      <alignment horizontal="left" vertical="center" shrinkToFit="1"/>
    </xf>
    <xf numFmtId="0" fontId="7" fillId="0" borderId="4" xfId="2" applyFont="1" applyBorder="1" applyAlignment="1">
      <alignment horizontal="left" vertical="center" shrinkToFit="1"/>
    </xf>
    <xf numFmtId="0" fontId="8" fillId="0" borderId="12" xfId="2" applyFont="1" applyBorder="1" applyAlignment="1">
      <alignment horizontal="left" vertical="center" shrinkToFit="1"/>
    </xf>
    <xf numFmtId="0" fontId="8" fillId="0" borderId="7" xfId="0" applyFont="1" applyBorder="1" applyAlignment="1">
      <alignment horizontal="left" vertical="center" shrinkToFit="1"/>
    </xf>
    <xf numFmtId="0" fontId="8" fillId="0" borderId="14" xfId="0" applyFont="1" applyBorder="1" applyAlignment="1">
      <alignment horizontal="left" vertical="center" shrinkToFit="1"/>
    </xf>
    <xf numFmtId="0" fontId="8" fillId="0" borderId="12" xfId="0" applyFont="1" applyBorder="1" applyAlignment="1">
      <alignment horizontal="left" vertical="center" shrinkToFit="1"/>
    </xf>
    <xf numFmtId="0" fontId="7" fillId="0" borderId="7" xfId="0" applyFont="1" applyBorder="1" applyAlignment="1">
      <alignment horizontal="left" vertical="center" shrinkToFit="1"/>
    </xf>
    <xf numFmtId="0" fontId="7" fillId="0" borderId="12" xfId="0" applyFont="1" applyBorder="1" applyAlignment="1">
      <alignment horizontal="left" vertical="center" shrinkToFit="1"/>
    </xf>
    <xf numFmtId="0" fontId="7" fillId="0" borderId="25" xfId="2" applyFont="1" applyBorder="1" applyAlignment="1">
      <alignment horizontal="left" vertical="center" shrinkToFit="1"/>
    </xf>
    <xf numFmtId="0" fontId="7" fillId="0" borderId="26" xfId="2" applyFont="1" applyBorder="1" applyAlignment="1">
      <alignment horizontal="left" vertical="center" shrinkToFit="1"/>
    </xf>
    <xf numFmtId="0" fontId="7" fillId="2" borderId="3" xfId="2" applyFont="1" applyFill="1" applyBorder="1" applyAlignment="1">
      <alignment horizontal="center" vertical="center" shrinkToFit="1"/>
    </xf>
    <xf numFmtId="0" fontId="7" fillId="2" borderId="5" xfId="2" applyFont="1" applyFill="1" applyBorder="1" applyAlignment="1">
      <alignment horizontal="center" vertical="center" shrinkToFit="1"/>
    </xf>
    <xf numFmtId="0" fontId="7" fillId="2" borderId="3" xfId="2" applyFont="1" applyFill="1" applyBorder="1" applyAlignment="1">
      <alignment horizontal="center" vertical="center" wrapText="1" shrinkToFit="1"/>
    </xf>
    <xf numFmtId="0" fontId="7" fillId="2" borderId="5" xfId="2" applyFont="1" applyFill="1" applyBorder="1" applyAlignment="1">
      <alignment horizontal="center" vertical="center" wrapText="1" shrinkToFit="1"/>
    </xf>
    <xf numFmtId="179" fontId="7" fillId="2" borderId="3" xfId="3" applyNumberFormat="1" applyFont="1" applyFill="1" applyBorder="1" applyAlignment="1">
      <alignment horizontal="center" vertical="center" wrapText="1"/>
    </xf>
    <xf numFmtId="179" fontId="7" fillId="2" borderId="5" xfId="3" applyNumberFormat="1" applyFont="1" applyFill="1" applyBorder="1" applyAlignment="1">
      <alignment horizontal="center" vertical="center"/>
    </xf>
    <xf numFmtId="179" fontId="7" fillId="2" borderId="5" xfId="3" applyNumberFormat="1" applyFont="1" applyFill="1" applyBorder="1" applyAlignment="1">
      <alignment horizontal="center" vertical="center" wrapText="1"/>
    </xf>
    <xf numFmtId="179" fontId="7" fillId="2" borderId="3" xfId="3" applyNumberFormat="1" applyFont="1" applyFill="1" applyBorder="1" applyAlignment="1">
      <alignment horizontal="center" vertical="center"/>
    </xf>
  </cellXfs>
  <cellStyles count="5">
    <cellStyle name="백분율 2" xfId="4"/>
    <cellStyle name="쉼표 [0]" xfId="1" builtinId="6"/>
    <cellStyle name="쉼표 [0] 3" xfId="3"/>
    <cellStyle name="표준" xfId="0" builtinId="0"/>
    <cellStyle name="표준 2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24"/>
  <sheetViews>
    <sheetView view="pageBreakPreview" zoomScaleNormal="100" zoomScaleSheetLayoutView="100" workbookViewId="0">
      <selection activeCell="F15" sqref="F15"/>
    </sheetView>
  </sheetViews>
  <sheetFormatPr defaultRowHeight="12.75"/>
  <cols>
    <col min="1" max="1" width="18.125" style="2" customWidth="1"/>
    <col min="2" max="7" width="11.625" style="2" customWidth="1"/>
    <col min="8" max="8" width="13.875" style="2" customWidth="1"/>
    <col min="9" max="9" width="12.5" style="2" bestFit="1" customWidth="1"/>
    <col min="10" max="16384" width="9" style="2"/>
  </cols>
  <sheetData>
    <row r="1" spans="1:15" ht="16.5">
      <c r="A1" s="66"/>
      <c r="B1" s="66"/>
      <c r="C1" s="66"/>
      <c r="D1" s="66"/>
      <c r="E1" s="66"/>
      <c r="F1" s="66"/>
      <c r="G1" s="66"/>
      <c r="H1" s="66"/>
    </row>
    <row r="2" spans="1:15" ht="16.5">
      <c r="A2" s="66"/>
      <c r="B2" s="66"/>
      <c r="C2" s="66"/>
      <c r="D2" s="66"/>
      <c r="E2" s="66"/>
      <c r="F2" s="66"/>
      <c r="G2" s="66"/>
      <c r="H2" s="66"/>
    </row>
    <row r="3" spans="1:15" ht="16.5">
      <c r="A3" s="66"/>
      <c r="B3" s="66"/>
      <c r="C3" s="66"/>
      <c r="D3" s="66"/>
      <c r="E3" s="66"/>
      <c r="F3" s="66"/>
      <c r="G3" s="66"/>
      <c r="H3" s="66"/>
    </row>
    <row r="4" spans="1:15" ht="16.5">
      <c r="A4" s="66"/>
      <c r="B4" s="66"/>
      <c r="C4" s="66"/>
      <c r="D4" s="66"/>
      <c r="E4" s="66"/>
      <c r="F4" s="66"/>
      <c r="G4" s="66"/>
      <c r="H4" s="66"/>
    </row>
    <row r="5" spans="1:15" ht="27">
      <c r="A5" s="231" t="s">
        <v>176</v>
      </c>
      <c r="B5" s="231"/>
      <c r="C5" s="231"/>
      <c r="D5" s="231"/>
      <c r="E5" s="231"/>
      <c r="F5" s="231"/>
      <c r="G5" s="231"/>
      <c r="H5" s="231"/>
    </row>
    <row r="6" spans="1:15" ht="27">
      <c r="A6" s="231" t="s">
        <v>263</v>
      </c>
      <c r="B6" s="231"/>
      <c r="C6" s="231"/>
      <c r="D6" s="231"/>
      <c r="E6" s="231"/>
      <c r="F6" s="231"/>
      <c r="G6" s="231"/>
      <c r="H6" s="231"/>
    </row>
    <row r="7" spans="1:15" ht="16.5">
      <c r="A7" s="66"/>
      <c r="B7" s="66"/>
      <c r="C7" s="66"/>
      <c r="D7" s="66"/>
      <c r="E7" s="66"/>
      <c r="F7" s="66"/>
      <c r="G7" s="66"/>
      <c r="H7" s="66"/>
    </row>
    <row r="8" spans="1:15" ht="31.5">
      <c r="A8" s="232"/>
      <c r="B8" s="232"/>
      <c r="C8" s="232"/>
      <c r="D8" s="232"/>
      <c r="E8" s="232"/>
      <c r="F8" s="232"/>
      <c r="G8" s="232"/>
      <c r="H8" s="232"/>
    </row>
    <row r="9" spans="1:15" ht="16.5">
      <c r="A9" s="66"/>
      <c r="B9" s="66"/>
      <c r="C9" s="66"/>
      <c r="D9" s="66"/>
      <c r="E9" s="66"/>
      <c r="F9" s="66"/>
      <c r="G9" s="66"/>
      <c r="H9" s="66"/>
    </row>
    <row r="10" spans="1:15" ht="16.5">
      <c r="A10" s="66"/>
      <c r="B10" s="66"/>
      <c r="C10" s="66"/>
      <c r="D10" s="66"/>
      <c r="E10" s="66"/>
      <c r="F10" s="66"/>
      <c r="G10" s="66"/>
      <c r="H10" s="66"/>
    </row>
    <row r="11" spans="1:15" ht="20.25">
      <c r="A11" s="66"/>
      <c r="B11" s="66"/>
      <c r="C11" s="233"/>
      <c r="D11" s="233"/>
      <c r="E11" s="233"/>
      <c r="F11" s="233"/>
      <c r="G11" s="66"/>
      <c r="H11" s="66"/>
      <c r="L11"/>
      <c r="M11"/>
      <c r="N11"/>
      <c r="O11"/>
    </row>
    <row r="12" spans="1:15" ht="18.75">
      <c r="A12" s="234" t="s">
        <v>303</v>
      </c>
      <c r="B12" s="234"/>
      <c r="C12" s="234"/>
      <c r="D12" s="234"/>
      <c r="E12" s="234"/>
      <c r="F12" s="234"/>
      <c r="G12" s="234"/>
      <c r="H12" s="234"/>
      <c r="L12"/>
      <c r="M12"/>
      <c r="N12"/>
      <c r="O12"/>
    </row>
    <row r="13" spans="1:15" ht="16.5">
      <c r="A13" s="67"/>
      <c r="B13" s="67"/>
      <c r="C13" s="67"/>
      <c r="D13" s="67"/>
      <c r="E13" s="67"/>
      <c r="F13" s="67"/>
      <c r="G13" s="67"/>
      <c r="H13" s="67"/>
      <c r="L13"/>
      <c r="M13"/>
      <c r="N13"/>
      <c r="O13"/>
    </row>
    <row r="14" spans="1:15" ht="16.5">
      <c r="A14" s="67"/>
      <c r="B14" s="67"/>
      <c r="C14" s="67"/>
      <c r="D14" s="67"/>
      <c r="E14" s="67"/>
      <c r="F14" s="67"/>
      <c r="G14" s="67"/>
      <c r="H14" s="67"/>
      <c r="L14"/>
      <c r="M14"/>
      <c r="N14"/>
      <c r="O14"/>
    </row>
    <row r="15" spans="1:15" ht="16.5">
      <c r="A15" s="67"/>
      <c r="B15" s="67"/>
      <c r="C15" s="67"/>
      <c r="D15" s="67"/>
      <c r="E15" s="67"/>
      <c r="F15" s="67"/>
      <c r="G15" s="67"/>
      <c r="H15" s="67"/>
      <c r="L15"/>
      <c r="M15"/>
      <c r="N15"/>
      <c r="O15"/>
    </row>
    <row r="16" spans="1:15" ht="16.5">
      <c r="A16" s="67"/>
      <c r="B16" s="67"/>
      <c r="C16" s="67"/>
      <c r="D16" s="67"/>
      <c r="E16" s="67"/>
      <c r="F16" s="67"/>
      <c r="G16" s="67"/>
      <c r="H16" s="67"/>
      <c r="L16"/>
      <c r="M16"/>
      <c r="N16"/>
      <c r="O16"/>
    </row>
    <row r="17" spans="1:15" ht="16.5">
      <c r="A17" s="67"/>
      <c r="B17" s="67"/>
      <c r="C17" s="67"/>
      <c r="D17" s="67"/>
      <c r="E17" s="67"/>
      <c r="F17" s="67"/>
      <c r="G17" s="67"/>
      <c r="H17" s="67"/>
      <c r="L17"/>
      <c r="M17"/>
      <c r="N17"/>
      <c r="O17"/>
    </row>
    <row r="18" spans="1:15" ht="16.5">
      <c r="A18" s="67"/>
      <c r="B18" s="67"/>
      <c r="C18" s="67"/>
      <c r="D18" s="67"/>
      <c r="E18" s="67"/>
      <c r="F18" s="67"/>
      <c r="G18" s="67"/>
      <c r="H18" s="67"/>
      <c r="L18"/>
      <c r="M18"/>
      <c r="N18"/>
      <c r="O18"/>
    </row>
    <row r="19" spans="1:15" ht="16.5">
      <c r="A19" s="67"/>
      <c r="B19" s="67"/>
      <c r="C19" s="67"/>
      <c r="D19" s="67"/>
      <c r="E19" s="67"/>
      <c r="F19" s="67"/>
      <c r="G19" s="67"/>
      <c r="H19" s="67"/>
      <c r="L19"/>
      <c r="M19"/>
      <c r="N19"/>
      <c r="O19"/>
    </row>
    <row r="20" spans="1:15" ht="16.5">
      <c r="A20" s="67"/>
      <c r="B20" s="67"/>
      <c r="C20" s="67"/>
      <c r="D20" s="67"/>
      <c r="E20" s="67"/>
      <c r="F20" s="67"/>
      <c r="G20" s="67"/>
      <c r="H20" s="67"/>
      <c r="L20"/>
      <c r="M20"/>
      <c r="N20"/>
      <c r="O20"/>
    </row>
    <row r="21" spans="1:15" ht="16.5">
      <c r="A21" s="67"/>
      <c r="B21" s="67"/>
      <c r="C21" s="67"/>
      <c r="D21" s="67"/>
      <c r="E21" s="67"/>
      <c r="F21" s="67"/>
      <c r="G21" s="67"/>
      <c r="H21" s="67"/>
      <c r="L21"/>
      <c r="M21"/>
      <c r="N21"/>
      <c r="O21"/>
    </row>
    <row r="22" spans="1:15" ht="16.5">
      <c r="A22" s="67"/>
      <c r="B22" s="67"/>
      <c r="C22" s="67"/>
      <c r="D22" s="67"/>
      <c r="E22" s="67"/>
      <c r="F22" s="67"/>
      <c r="G22" s="67"/>
      <c r="H22" s="67"/>
      <c r="L22"/>
      <c r="M22"/>
      <c r="N22"/>
      <c r="O22"/>
    </row>
    <row r="23" spans="1:15" ht="16.5">
      <c r="A23" s="67"/>
      <c r="B23" s="67"/>
      <c r="C23" s="67"/>
      <c r="D23" s="67"/>
      <c r="E23" s="67"/>
      <c r="F23" s="67"/>
      <c r="G23" s="67"/>
      <c r="H23" s="67"/>
      <c r="L23"/>
      <c r="M23"/>
      <c r="N23"/>
      <c r="O23"/>
    </row>
    <row r="24" spans="1:15" ht="27">
      <c r="A24" s="231" t="s">
        <v>174</v>
      </c>
      <c r="B24" s="231"/>
      <c r="C24" s="231"/>
      <c r="D24" s="231"/>
      <c r="E24" s="231"/>
      <c r="F24" s="231"/>
      <c r="G24" s="231"/>
      <c r="H24" s="231"/>
      <c r="L24"/>
      <c r="M24"/>
      <c r="N24"/>
      <c r="O24"/>
    </row>
  </sheetData>
  <mergeCells count="6">
    <mergeCell ref="A24:H24"/>
    <mergeCell ref="A5:H5"/>
    <mergeCell ref="A6:H6"/>
    <mergeCell ref="A8:H8"/>
    <mergeCell ref="C11:F11"/>
    <mergeCell ref="A12:H12"/>
  </mergeCells>
  <phoneticPr fontId="3" type="noConversion"/>
  <pageMargins left="1.2" right="1.26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9"/>
  <sheetViews>
    <sheetView view="pageBreakPreview" zoomScaleNormal="100" zoomScaleSheetLayoutView="100" workbookViewId="0">
      <selection activeCell="B9" sqref="B9"/>
    </sheetView>
  </sheetViews>
  <sheetFormatPr defaultRowHeight="13.5" customHeight="1"/>
  <cols>
    <col min="1" max="1" width="15.25" style="32" customWidth="1"/>
    <col min="2" max="4" width="12.125" style="32" customWidth="1"/>
    <col min="5" max="5" width="15.125" style="32" customWidth="1"/>
    <col min="6" max="6" width="14.875" style="32" customWidth="1"/>
    <col min="7" max="8" width="12.5" style="32" customWidth="1"/>
    <col min="9" max="16384" width="9" style="2"/>
  </cols>
  <sheetData>
    <row r="1" spans="1:8" ht="39" customHeight="1">
      <c r="A1" s="237" t="s">
        <v>262</v>
      </c>
      <c r="B1" s="237"/>
      <c r="C1" s="237"/>
      <c r="D1" s="237"/>
      <c r="E1" s="237"/>
      <c r="F1" s="237"/>
      <c r="G1" s="237"/>
      <c r="H1" s="237"/>
    </row>
    <row r="2" spans="1:8" ht="24.95" customHeight="1">
      <c r="A2" s="238" t="s">
        <v>297</v>
      </c>
      <c r="B2" s="238"/>
      <c r="C2" s="238"/>
      <c r="D2" s="238"/>
      <c r="E2" s="238"/>
      <c r="F2" s="238"/>
      <c r="G2" s="238"/>
      <c r="H2" s="238"/>
    </row>
    <row r="3" spans="1:8" ht="24.95" customHeight="1">
      <c r="A3" s="202" t="s">
        <v>294</v>
      </c>
      <c r="B3" s="202" t="s">
        <v>287</v>
      </c>
      <c r="C3" s="202" t="s">
        <v>286</v>
      </c>
      <c r="D3" s="202" t="s">
        <v>274</v>
      </c>
      <c r="E3" s="202" t="s">
        <v>275</v>
      </c>
      <c r="F3"/>
      <c r="G3"/>
      <c r="H3"/>
    </row>
    <row r="4" spans="1:8" ht="24.95" customHeight="1">
      <c r="A4" s="214">
        <f>세입!H45</f>
        <v>64038440</v>
      </c>
      <c r="B4" s="215">
        <f>세입!J45</f>
        <v>63763292.960000001</v>
      </c>
      <c r="C4" s="215">
        <f>세출!I151</f>
        <v>53411824.710000001</v>
      </c>
      <c r="D4" s="216">
        <f>B4-C4</f>
        <v>10351468.25</v>
      </c>
      <c r="E4" s="205"/>
      <c r="F4"/>
      <c r="G4"/>
      <c r="H4"/>
    </row>
    <row r="5" spans="1:8" ht="24.95" customHeight="1">
      <c r="A5" s="238" t="s">
        <v>284</v>
      </c>
      <c r="B5" s="241"/>
      <c r="C5" s="241"/>
      <c r="D5" s="241"/>
      <c r="E5" s="241"/>
      <c r="F5" s="241"/>
      <c r="G5" s="241"/>
      <c r="H5" s="241"/>
    </row>
    <row r="6" spans="1:8" ht="24.95" customHeight="1">
      <c r="A6" s="235" t="s">
        <v>276</v>
      </c>
      <c r="B6" s="235"/>
      <c r="C6" s="235"/>
      <c r="D6" s="235" t="s">
        <v>277</v>
      </c>
      <c r="E6" s="235"/>
      <c r="F6" s="235"/>
      <c r="G6" s="239" t="s">
        <v>278</v>
      </c>
      <c r="H6" s="239" t="s">
        <v>282</v>
      </c>
    </row>
    <row r="7" spans="1:8" ht="24.95" customHeight="1">
      <c r="A7" s="202" t="s">
        <v>257</v>
      </c>
      <c r="B7" s="202" t="s">
        <v>258</v>
      </c>
      <c r="C7" s="202" t="s">
        <v>283</v>
      </c>
      <c r="D7" s="202" t="s">
        <v>279</v>
      </c>
      <c r="E7" s="202" t="s">
        <v>280</v>
      </c>
      <c r="F7" s="202" t="s">
        <v>281</v>
      </c>
      <c r="G7" s="240"/>
      <c r="H7" s="240"/>
    </row>
    <row r="8" spans="1:8" ht="24.95" customHeight="1">
      <c r="A8" s="215">
        <f>세입!J45</f>
        <v>63763292.960000001</v>
      </c>
      <c r="B8" s="215">
        <f>세출!I151</f>
        <v>53411824.710000001</v>
      </c>
      <c r="C8" s="215">
        <f>A8-B8</f>
        <v>10351468.25</v>
      </c>
      <c r="D8" s="215">
        <v>18265.900000000001</v>
      </c>
      <c r="E8" s="215"/>
      <c r="F8" s="215"/>
      <c r="G8" s="220">
        <f>C8-D8</f>
        <v>10333202.35</v>
      </c>
      <c r="H8" s="215"/>
    </row>
    <row r="9" spans="1:8" ht="24.95" customHeight="1">
      <c r="A9" s="217"/>
      <c r="B9" s="217"/>
      <c r="C9" s="218"/>
      <c r="D9" s="218"/>
      <c r="E9" s="218"/>
      <c r="F9" s="218"/>
      <c r="G9" s="219"/>
      <c r="H9" s="218"/>
    </row>
    <row r="10" spans="1:8" ht="24.95" customHeight="1">
      <c r="A10" s="236" t="s">
        <v>285</v>
      </c>
      <c r="B10" s="236"/>
      <c r="C10" s="236"/>
      <c r="D10" s="236"/>
      <c r="E10" s="236"/>
      <c r="F10" s="236"/>
      <c r="G10" s="236"/>
      <c r="H10" s="236"/>
    </row>
    <row r="11" spans="1:8" ht="24.95" customHeight="1">
      <c r="A11" s="235" t="s">
        <v>257</v>
      </c>
      <c r="B11" s="235"/>
      <c r="C11" s="235"/>
      <c r="D11" s="235"/>
      <c r="E11" s="235" t="s">
        <v>258</v>
      </c>
      <c r="F11" s="235"/>
      <c r="G11" s="235"/>
      <c r="H11" s="235"/>
    </row>
    <row r="12" spans="1:8" ht="24.95" customHeight="1">
      <c r="A12" s="202" t="s">
        <v>175</v>
      </c>
      <c r="B12" s="202" t="s">
        <v>259</v>
      </c>
      <c r="C12" s="202" t="s">
        <v>260</v>
      </c>
      <c r="D12" s="203" t="s">
        <v>300</v>
      </c>
      <c r="E12" s="202" t="s">
        <v>175</v>
      </c>
      <c r="F12" s="202" t="s">
        <v>259</v>
      </c>
      <c r="G12" s="202" t="s">
        <v>260</v>
      </c>
      <c r="H12" s="203" t="s">
        <v>300</v>
      </c>
    </row>
    <row r="13" spans="1:8" ht="20.100000000000001" customHeight="1">
      <c r="A13" s="204" t="str">
        <f>세입!A5</f>
        <v>1.학부모부담수입</v>
      </c>
      <c r="B13" s="205">
        <f>세입!H5</f>
        <v>46184650</v>
      </c>
      <c r="C13" s="206">
        <f>세입!J5</f>
        <v>45909606.5</v>
      </c>
      <c r="D13" s="207">
        <f>ROUND((C13/$C$19)*100,2)</f>
        <v>72</v>
      </c>
      <c r="E13" s="208" t="str">
        <f>세출!A5</f>
        <v>1.인건비</v>
      </c>
      <c r="F13" s="209">
        <f>세출!H5</f>
        <v>25029210</v>
      </c>
      <c r="G13" s="207">
        <f>세출!I5</f>
        <v>24572181.370000001</v>
      </c>
      <c r="H13" s="207">
        <f>ROUND((G13/$G$19)*100,2)</f>
        <v>46.01</v>
      </c>
    </row>
    <row r="14" spans="1:8" ht="20.100000000000001" customHeight="1">
      <c r="A14" s="204" t="str">
        <f>세입!A18</f>
        <v>2.지원금수입</v>
      </c>
      <c r="B14" s="205">
        <f>세입!H18</f>
        <v>12028550</v>
      </c>
      <c r="C14" s="206">
        <f>세입!J18</f>
        <v>12028488.67</v>
      </c>
      <c r="D14" s="207">
        <v>18.87</v>
      </c>
      <c r="E14" s="208" t="str">
        <f>세출!A22</f>
        <v>2.학교운영비</v>
      </c>
      <c r="F14" s="209">
        <f>세출!H22</f>
        <v>20848080</v>
      </c>
      <c r="G14" s="207">
        <f>세출!I22</f>
        <v>18038759.620000001</v>
      </c>
      <c r="H14" s="207">
        <f t="shared" ref="H14:H18" si="0">ROUND((G14/$G$19)*100,2)</f>
        <v>33.770000000000003</v>
      </c>
    </row>
    <row r="15" spans="1:8" ht="20.100000000000001" customHeight="1">
      <c r="A15" s="204" t="str">
        <f>세입!A29</f>
        <v>3.행정활동수입</v>
      </c>
      <c r="B15" s="205">
        <f>세입!H29</f>
        <v>231560</v>
      </c>
      <c r="C15" s="206">
        <f>세입!J29</f>
        <v>231529.40999999997</v>
      </c>
      <c r="D15" s="207">
        <f>ROUND((C15/$C$19)*100,2)</f>
        <v>0.36</v>
      </c>
      <c r="E15" s="210" t="str">
        <f>세출!A122</f>
        <v>3.법인운영비</v>
      </c>
      <c r="F15" s="209">
        <f>세출!H122</f>
        <v>6000</v>
      </c>
      <c r="G15" s="207">
        <f>세출!I122</f>
        <v>0</v>
      </c>
      <c r="H15" s="207">
        <f t="shared" si="0"/>
        <v>0</v>
      </c>
    </row>
    <row r="16" spans="1:8" ht="20.100000000000001" customHeight="1">
      <c r="A16" s="204" t="str">
        <f>세입!A38</f>
        <v>4.전입금수입</v>
      </c>
      <c r="B16" s="205">
        <f>세입!H38</f>
        <v>107880</v>
      </c>
      <c r="C16" s="206">
        <f>세입!J38</f>
        <v>107874</v>
      </c>
      <c r="D16" s="207">
        <f>ROUND((C16/$C$19)*100,2)</f>
        <v>0.17</v>
      </c>
      <c r="E16" s="210" t="str">
        <f>세출!A124</f>
        <v>4.수익자부담경비</v>
      </c>
      <c r="F16" s="209">
        <f>세출!H124</f>
        <v>9274860</v>
      </c>
      <c r="G16" s="207">
        <f>세출!I124</f>
        <v>9273763</v>
      </c>
      <c r="H16" s="207">
        <f t="shared" si="0"/>
        <v>17.36</v>
      </c>
    </row>
    <row r="17" spans="1:8" ht="20.100000000000001" customHeight="1">
      <c r="A17" s="204" t="str">
        <f>세입!A40</f>
        <v>5.기타수입</v>
      </c>
      <c r="B17" s="205">
        <f>세입!H40</f>
        <v>970</v>
      </c>
      <c r="C17" s="206">
        <f>세입!J40</f>
        <v>968</v>
      </c>
      <c r="D17" s="207">
        <f>ROUND((C17/$C$19)*100,2)</f>
        <v>0</v>
      </c>
      <c r="E17" s="210" t="str">
        <f>세출!A134</f>
        <v>5.시설비</v>
      </c>
      <c r="F17" s="209">
        <f>세출!H134</f>
        <v>1590300</v>
      </c>
      <c r="G17" s="207">
        <f>세출!I134</f>
        <v>1527120.7200000002</v>
      </c>
      <c r="H17" s="207">
        <f t="shared" si="0"/>
        <v>2.86</v>
      </c>
    </row>
    <row r="18" spans="1:8" ht="20.100000000000001" customHeight="1">
      <c r="A18" s="204" t="str">
        <f>세입!A42</f>
        <v>6.지난연도이월금</v>
      </c>
      <c r="B18" s="205">
        <f>세입!H42</f>
        <v>5484830</v>
      </c>
      <c r="C18" s="206">
        <f>세입!J42</f>
        <v>5484826.3799999999</v>
      </c>
      <c r="D18" s="207">
        <f>ROUND((C18/$C$19)*100,2)</f>
        <v>8.6</v>
      </c>
      <c r="E18" s="208" t="str">
        <f>세출!A148</f>
        <v>6.기타지출</v>
      </c>
      <c r="F18" s="209">
        <f>세출!H148</f>
        <v>7289990</v>
      </c>
      <c r="G18" s="207">
        <f>세출!I148</f>
        <v>0</v>
      </c>
      <c r="H18" s="207">
        <f t="shared" si="0"/>
        <v>0</v>
      </c>
    </row>
    <row r="19" spans="1:8" ht="20.100000000000001" customHeight="1">
      <c r="A19" s="211" t="s">
        <v>261</v>
      </c>
      <c r="B19" s="222">
        <f>SUM(B13:B18)</f>
        <v>64038440</v>
      </c>
      <c r="C19" s="212">
        <f>SUM(C13:C18)</f>
        <v>63763292.960000001</v>
      </c>
      <c r="D19" s="212">
        <f>SUM(D13:D18)</f>
        <v>100</v>
      </c>
      <c r="E19" s="213" t="s">
        <v>261</v>
      </c>
      <c r="F19" s="222">
        <f>SUM(F13:F18)</f>
        <v>64038440</v>
      </c>
      <c r="G19" s="212">
        <f>SUM(G13:G18)</f>
        <v>53411824.710000001</v>
      </c>
      <c r="H19" s="212">
        <f>SUM(H13:H18)</f>
        <v>100</v>
      </c>
    </row>
  </sheetData>
  <mergeCells count="10">
    <mergeCell ref="E11:H11"/>
    <mergeCell ref="A11:D11"/>
    <mergeCell ref="A10:H10"/>
    <mergeCell ref="A1:H1"/>
    <mergeCell ref="A2:H2"/>
    <mergeCell ref="A6:C6"/>
    <mergeCell ref="D6:F6"/>
    <mergeCell ref="G6:G7"/>
    <mergeCell ref="H6:H7"/>
    <mergeCell ref="A5:H5"/>
  </mergeCells>
  <phoneticPr fontId="3" type="noConversion"/>
  <printOptions horizontalCentered="1"/>
  <pageMargins left="0" right="0" top="0.54" bottom="0" header="0" footer="0"/>
  <pageSetup paperSize="9" pageOrder="overThenDown" orientation="landscape" useFirstPageNumber="1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62"/>
  <sheetViews>
    <sheetView tabSelected="1" view="pageBreakPreview" zoomScaleNormal="100" zoomScaleSheetLayoutView="100" workbookViewId="0">
      <selection activeCell="C13" sqref="C13"/>
    </sheetView>
  </sheetViews>
  <sheetFormatPr defaultRowHeight="13.5" customHeight="1"/>
  <cols>
    <col min="1" max="1" width="3.25" style="32" customWidth="1"/>
    <col min="2" max="2" width="22" style="32" customWidth="1"/>
    <col min="3" max="3" width="22.75" style="32" customWidth="1"/>
    <col min="4" max="4" width="33.125" style="32" customWidth="1"/>
    <col min="5" max="5" width="10.625" style="32" customWidth="1"/>
    <col min="6" max="7" width="13.75" style="32" customWidth="1"/>
    <col min="8" max="8" width="13" style="32" customWidth="1"/>
    <col min="9" max="9" width="12.25" style="2" customWidth="1"/>
    <col min="10" max="10" width="11" style="2" customWidth="1"/>
    <col min="11" max="11" width="9" style="2" customWidth="1"/>
    <col min="12" max="13" width="12.5" style="2" hidden="1" customWidth="1"/>
    <col min="14" max="14" width="12.125" style="2" hidden="1" customWidth="1"/>
    <col min="15" max="15" width="12.125" style="2" customWidth="1"/>
    <col min="16" max="17" width="13" style="2" bestFit="1" customWidth="1"/>
    <col min="18" max="222" width="9" style="2"/>
    <col min="223" max="223" width="3.25" style="2" customWidth="1"/>
    <col min="224" max="224" width="17.25" style="2" customWidth="1"/>
    <col min="225" max="225" width="21.125" style="2" customWidth="1"/>
    <col min="226" max="226" width="27.875" style="2" customWidth="1"/>
    <col min="227" max="227" width="11.625" style="2" customWidth="1"/>
    <col min="228" max="228" width="12" style="2" customWidth="1"/>
    <col min="229" max="229" width="11.375" style="2" customWidth="1"/>
    <col min="230" max="231" width="12" style="2" customWidth="1"/>
    <col min="232" max="232" width="0" style="2" hidden="1" customWidth="1"/>
    <col min="233" max="233" width="10.125" style="2" bestFit="1" customWidth="1"/>
    <col min="234" max="478" width="9" style="2"/>
    <col min="479" max="479" width="3.25" style="2" customWidth="1"/>
    <col min="480" max="480" width="17.25" style="2" customWidth="1"/>
    <col min="481" max="481" width="21.125" style="2" customWidth="1"/>
    <col min="482" max="482" width="27.875" style="2" customWidth="1"/>
    <col min="483" max="483" width="11.625" style="2" customWidth="1"/>
    <col min="484" max="484" width="12" style="2" customWidth="1"/>
    <col min="485" max="485" width="11.375" style="2" customWidth="1"/>
    <col min="486" max="487" width="12" style="2" customWidth="1"/>
    <col min="488" max="488" width="0" style="2" hidden="1" customWidth="1"/>
    <col min="489" max="489" width="10.125" style="2" bestFit="1" customWidth="1"/>
    <col min="490" max="734" width="9" style="2"/>
    <col min="735" max="735" width="3.25" style="2" customWidth="1"/>
    <col min="736" max="736" width="17.25" style="2" customWidth="1"/>
    <col min="737" max="737" width="21.125" style="2" customWidth="1"/>
    <col min="738" max="738" width="27.875" style="2" customWidth="1"/>
    <col min="739" max="739" width="11.625" style="2" customWidth="1"/>
    <col min="740" max="740" width="12" style="2" customWidth="1"/>
    <col min="741" max="741" width="11.375" style="2" customWidth="1"/>
    <col min="742" max="743" width="12" style="2" customWidth="1"/>
    <col min="744" max="744" width="0" style="2" hidden="1" customWidth="1"/>
    <col min="745" max="745" width="10.125" style="2" bestFit="1" customWidth="1"/>
    <col min="746" max="990" width="9" style="2"/>
    <col min="991" max="991" width="3.25" style="2" customWidth="1"/>
    <col min="992" max="992" width="17.25" style="2" customWidth="1"/>
    <col min="993" max="993" width="21.125" style="2" customWidth="1"/>
    <col min="994" max="994" width="27.875" style="2" customWidth="1"/>
    <col min="995" max="995" width="11.625" style="2" customWidth="1"/>
    <col min="996" max="996" width="12" style="2" customWidth="1"/>
    <col min="997" max="997" width="11.375" style="2" customWidth="1"/>
    <col min="998" max="999" width="12" style="2" customWidth="1"/>
    <col min="1000" max="1000" width="0" style="2" hidden="1" customWidth="1"/>
    <col min="1001" max="1001" width="10.125" style="2" bestFit="1" customWidth="1"/>
    <col min="1002" max="1246" width="9" style="2"/>
    <col min="1247" max="1247" width="3.25" style="2" customWidth="1"/>
    <col min="1248" max="1248" width="17.25" style="2" customWidth="1"/>
    <col min="1249" max="1249" width="21.125" style="2" customWidth="1"/>
    <col min="1250" max="1250" width="27.875" style="2" customWidth="1"/>
    <col min="1251" max="1251" width="11.625" style="2" customWidth="1"/>
    <col min="1252" max="1252" width="12" style="2" customWidth="1"/>
    <col min="1253" max="1253" width="11.375" style="2" customWidth="1"/>
    <col min="1254" max="1255" width="12" style="2" customWidth="1"/>
    <col min="1256" max="1256" width="0" style="2" hidden="1" customWidth="1"/>
    <col min="1257" max="1257" width="10.125" style="2" bestFit="1" customWidth="1"/>
    <col min="1258" max="1502" width="9" style="2"/>
    <col min="1503" max="1503" width="3.25" style="2" customWidth="1"/>
    <col min="1504" max="1504" width="17.25" style="2" customWidth="1"/>
    <col min="1505" max="1505" width="21.125" style="2" customWidth="1"/>
    <col min="1506" max="1506" width="27.875" style="2" customWidth="1"/>
    <col min="1507" max="1507" width="11.625" style="2" customWidth="1"/>
    <col min="1508" max="1508" width="12" style="2" customWidth="1"/>
    <col min="1509" max="1509" width="11.375" style="2" customWidth="1"/>
    <col min="1510" max="1511" width="12" style="2" customWidth="1"/>
    <col min="1512" max="1512" width="0" style="2" hidden="1" customWidth="1"/>
    <col min="1513" max="1513" width="10.125" style="2" bestFit="1" customWidth="1"/>
    <col min="1514" max="1758" width="9" style="2"/>
    <col min="1759" max="1759" width="3.25" style="2" customWidth="1"/>
    <col min="1760" max="1760" width="17.25" style="2" customWidth="1"/>
    <col min="1761" max="1761" width="21.125" style="2" customWidth="1"/>
    <col min="1762" max="1762" width="27.875" style="2" customWidth="1"/>
    <col min="1763" max="1763" width="11.625" style="2" customWidth="1"/>
    <col min="1764" max="1764" width="12" style="2" customWidth="1"/>
    <col min="1765" max="1765" width="11.375" style="2" customWidth="1"/>
    <col min="1766" max="1767" width="12" style="2" customWidth="1"/>
    <col min="1768" max="1768" width="0" style="2" hidden="1" customWidth="1"/>
    <col min="1769" max="1769" width="10.125" style="2" bestFit="1" customWidth="1"/>
    <col min="1770" max="2014" width="9" style="2"/>
    <col min="2015" max="2015" width="3.25" style="2" customWidth="1"/>
    <col min="2016" max="2016" width="17.25" style="2" customWidth="1"/>
    <col min="2017" max="2017" width="21.125" style="2" customWidth="1"/>
    <col min="2018" max="2018" width="27.875" style="2" customWidth="1"/>
    <col min="2019" max="2019" width="11.625" style="2" customWidth="1"/>
    <col min="2020" max="2020" width="12" style="2" customWidth="1"/>
    <col min="2021" max="2021" width="11.375" style="2" customWidth="1"/>
    <col min="2022" max="2023" width="12" style="2" customWidth="1"/>
    <col min="2024" max="2024" width="0" style="2" hidden="1" customWidth="1"/>
    <col min="2025" max="2025" width="10.125" style="2" bestFit="1" customWidth="1"/>
    <col min="2026" max="2270" width="9" style="2"/>
    <col min="2271" max="2271" width="3.25" style="2" customWidth="1"/>
    <col min="2272" max="2272" width="17.25" style="2" customWidth="1"/>
    <col min="2273" max="2273" width="21.125" style="2" customWidth="1"/>
    <col min="2274" max="2274" width="27.875" style="2" customWidth="1"/>
    <col min="2275" max="2275" width="11.625" style="2" customWidth="1"/>
    <col min="2276" max="2276" width="12" style="2" customWidth="1"/>
    <col min="2277" max="2277" width="11.375" style="2" customWidth="1"/>
    <col min="2278" max="2279" width="12" style="2" customWidth="1"/>
    <col min="2280" max="2280" width="0" style="2" hidden="1" customWidth="1"/>
    <col min="2281" max="2281" width="10.125" style="2" bestFit="1" customWidth="1"/>
    <col min="2282" max="2526" width="9" style="2"/>
    <col min="2527" max="2527" width="3.25" style="2" customWidth="1"/>
    <col min="2528" max="2528" width="17.25" style="2" customWidth="1"/>
    <col min="2529" max="2529" width="21.125" style="2" customWidth="1"/>
    <col min="2530" max="2530" width="27.875" style="2" customWidth="1"/>
    <col min="2531" max="2531" width="11.625" style="2" customWidth="1"/>
    <col min="2532" max="2532" width="12" style="2" customWidth="1"/>
    <col min="2533" max="2533" width="11.375" style="2" customWidth="1"/>
    <col min="2534" max="2535" width="12" style="2" customWidth="1"/>
    <col min="2536" max="2536" width="0" style="2" hidden="1" customWidth="1"/>
    <col min="2537" max="2537" width="10.125" style="2" bestFit="1" customWidth="1"/>
    <col min="2538" max="2782" width="9" style="2"/>
    <col min="2783" max="2783" width="3.25" style="2" customWidth="1"/>
    <col min="2784" max="2784" width="17.25" style="2" customWidth="1"/>
    <col min="2785" max="2785" width="21.125" style="2" customWidth="1"/>
    <col min="2786" max="2786" width="27.875" style="2" customWidth="1"/>
    <col min="2787" max="2787" width="11.625" style="2" customWidth="1"/>
    <col min="2788" max="2788" width="12" style="2" customWidth="1"/>
    <col min="2789" max="2789" width="11.375" style="2" customWidth="1"/>
    <col min="2790" max="2791" width="12" style="2" customWidth="1"/>
    <col min="2792" max="2792" width="0" style="2" hidden="1" customWidth="1"/>
    <col min="2793" max="2793" width="10.125" style="2" bestFit="1" customWidth="1"/>
    <col min="2794" max="3038" width="9" style="2"/>
    <col min="3039" max="3039" width="3.25" style="2" customWidth="1"/>
    <col min="3040" max="3040" width="17.25" style="2" customWidth="1"/>
    <col min="3041" max="3041" width="21.125" style="2" customWidth="1"/>
    <col min="3042" max="3042" width="27.875" style="2" customWidth="1"/>
    <col min="3043" max="3043" width="11.625" style="2" customWidth="1"/>
    <col min="3044" max="3044" width="12" style="2" customWidth="1"/>
    <col min="3045" max="3045" width="11.375" style="2" customWidth="1"/>
    <col min="3046" max="3047" width="12" style="2" customWidth="1"/>
    <col min="3048" max="3048" width="0" style="2" hidden="1" customWidth="1"/>
    <col min="3049" max="3049" width="10.125" style="2" bestFit="1" customWidth="1"/>
    <col min="3050" max="3294" width="9" style="2"/>
    <col min="3295" max="3295" width="3.25" style="2" customWidth="1"/>
    <col min="3296" max="3296" width="17.25" style="2" customWidth="1"/>
    <col min="3297" max="3297" width="21.125" style="2" customWidth="1"/>
    <col min="3298" max="3298" width="27.875" style="2" customWidth="1"/>
    <col min="3299" max="3299" width="11.625" style="2" customWidth="1"/>
    <col min="3300" max="3300" width="12" style="2" customWidth="1"/>
    <col min="3301" max="3301" width="11.375" style="2" customWidth="1"/>
    <col min="3302" max="3303" width="12" style="2" customWidth="1"/>
    <col min="3304" max="3304" width="0" style="2" hidden="1" customWidth="1"/>
    <col min="3305" max="3305" width="10.125" style="2" bestFit="1" customWidth="1"/>
    <col min="3306" max="3550" width="9" style="2"/>
    <col min="3551" max="3551" width="3.25" style="2" customWidth="1"/>
    <col min="3552" max="3552" width="17.25" style="2" customWidth="1"/>
    <col min="3553" max="3553" width="21.125" style="2" customWidth="1"/>
    <col min="3554" max="3554" width="27.875" style="2" customWidth="1"/>
    <col min="3555" max="3555" width="11.625" style="2" customWidth="1"/>
    <col min="3556" max="3556" width="12" style="2" customWidth="1"/>
    <col min="3557" max="3557" width="11.375" style="2" customWidth="1"/>
    <col min="3558" max="3559" width="12" style="2" customWidth="1"/>
    <col min="3560" max="3560" width="0" style="2" hidden="1" customWidth="1"/>
    <col min="3561" max="3561" width="10.125" style="2" bestFit="1" customWidth="1"/>
    <col min="3562" max="3806" width="9" style="2"/>
    <col min="3807" max="3807" width="3.25" style="2" customWidth="1"/>
    <col min="3808" max="3808" width="17.25" style="2" customWidth="1"/>
    <col min="3809" max="3809" width="21.125" style="2" customWidth="1"/>
    <col min="3810" max="3810" width="27.875" style="2" customWidth="1"/>
    <col min="3811" max="3811" width="11.625" style="2" customWidth="1"/>
    <col min="3812" max="3812" width="12" style="2" customWidth="1"/>
    <col min="3813" max="3813" width="11.375" style="2" customWidth="1"/>
    <col min="3814" max="3815" width="12" style="2" customWidth="1"/>
    <col min="3816" max="3816" width="0" style="2" hidden="1" customWidth="1"/>
    <col min="3817" max="3817" width="10.125" style="2" bestFit="1" customWidth="1"/>
    <col min="3818" max="4062" width="9" style="2"/>
    <col min="4063" max="4063" width="3.25" style="2" customWidth="1"/>
    <col min="4064" max="4064" width="17.25" style="2" customWidth="1"/>
    <col min="4065" max="4065" width="21.125" style="2" customWidth="1"/>
    <col min="4066" max="4066" width="27.875" style="2" customWidth="1"/>
    <col min="4067" max="4067" width="11.625" style="2" customWidth="1"/>
    <col min="4068" max="4068" width="12" style="2" customWidth="1"/>
    <col min="4069" max="4069" width="11.375" style="2" customWidth="1"/>
    <col min="4070" max="4071" width="12" style="2" customWidth="1"/>
    <col min="4072" max="4072" width="0" style="2" hidden="1" customWidth="1"/>
    <col min="4073" max="4073" width="10.125" style="2" bestFit="1" customWidth="1"/>
    <col min="4074" max="4318" width="9" style="2"/>
    <col min="4319" max="4319" width="3.25" style="2" customWidth="1"/>
    <col min="4320" max="4320" width="17.25" style="2" customWidth="1"/>
    <col min="4321" max="4321" width="21.125" style="2" customWidth="1"/>
    <col min="4322" max="4322" width="27.875" style="2" customWidth="1"/>
    <col min="4323" max="4323" width="11.625" style="2" customWidth="1"/>
    <col min="4324" max="4324" width="12" style="2" customWidth="1"/>
    <col min="4325" max="4325" width="11.375" style="2" customWidth="1"/>
    <col min="4326" max="4327" width="12" style="2" customWidth="1"/>
    <col min="4328" max="4328" width="0" style="2" hidden="1" customWidth="1"/>
    <col min="4329" max="4329" width="10.125" style="2" bestFit="1" customWidth="1"/>
    <col min="4330" max="4574" width="9" style="2"/>
    <col min="4575" max="4575" width="3.25" style="2" customWidth="1"/>
    <col min="4576" max="4576" width="17.25" style="2" customWidth="1"/>
    <col min="4577" max="4577" width="21.125" style="2" customWidth="1"/>
    <col min="4578" max="4578" width="27.875" style="2" customWidth="1"/>
    <col min="4579" max="4579" width="11.625" style="2" customWidth="1"/>
    <col min="4580" max="4580" width="12" style="2" customWidth="1"/>
    <col min="4581" max="4581" width="11.375" style="2" customWidth="1"/>
    <col min="4582" max="4583" width="12" style="2" customWidth="1"/>
    <col min="4584" max="4584" width="0" style="2" hidden="1" customWidth="1"/>
    <col min="4585" max="4585" width="10.125" style="2" bestFit="1" customWidth="1"/>
    <col min="4586" max="4830" width="9" style="2"/>
    <col min="4831" max="4831" width="3.25" style="2" customWidth="1"/>
    <col min="4832" max="4832" width="17.25" style="2" customWidth="1"/>
    <col min="4833" max="4833" width="21.125" style="2" customWidth="1"/>
    <col min="4834" max="4834" width="27.875" style="2" customWidth="1"/>
    <col min="4835" max="4835" width="11.625" style="2" customWidth="1"/>
    <col min="4836" max="4836" width="12" style="2" customWidth="1"/>
    <col min="4837" max="4837" width="11.375" style="2" customWidth="1"/>
    <col min="4838" max="4839" width="12" style="2" customWidth="1"/>
    <col min="4840" max="4840" width="0" style="2" hidden="1" customWidth="1"/>
    <col min="4841" max="4841" width="10.125" style="2" bestFit="1" customWidth="1"/>
    <col min="4842" max="5086" width="9" style="2"/>
    <col min="5087" max="5087" width="3.25" style="2" customWidth="1"/>
    <col min="5088" max="5088" width="17.25" style="2" customWidth="1"/>
    <col min="5089" max="5089" width="21.125" style="2" customWidth="1"/>
    <col min="5090" max="5090" width="27.875" style="2" customWidth="1"/>
    <col min="5091" max="5091" width="11.625" style="2" customWidth="1"/>
    <col min="5092" max="5092" width="12" style="2" customWidth="1"/>
    <col min="5093" max="5093" width="11.375" style="2" customWidth="1"/>
    <col min="5094" max="5095" width="12" style="2" customWidth="1"/>
    <col min="5096" max="5096" width="0" style="2" hidden="1" customWidth="1"/>
    <col min="5097" max="5097" width="10.125" style="2" bestFit="1" customWidth="1"/>
    <col min="5098" max="5342" width="9" style="2"/>
    <col min="5343" max="5343" width="3.25" style="2" customWidth="1"/>
    <col min="5344" max="5344" width="17.25" style="2" customWidth="1"/>
    <col min="5345" max="5345" width="21.125" style="2" customWidth="1"/>
    <col min="5346" max="5346" width="27.875" style="2" customWidth="1"/>
    <col min="5347" max="5347" width="11.625" style="2" customWidth="1"/>
    <col min="5348" max="5348" width="12" style="2" customWidth="1"/>
    <col min="5349" max="5349" width="11.375" style="2" customWidth="1"/>
    <col min="5350" max="5351" width="12" style="2" customWidth="1"/>
    <col min="5352" max="5352" width="0" style="2" hidden="1" customWidth="1"/>
    <col min="5353" max="5353" width="10.125" style="2" bestFit="1" customWidth="1"/>
    <col min="5354" max="5598" width="9" style="2"/>
    <col min="5599" max="5599" width="3.25" style="2" customWidth="1"/>
    <col min="5600" max="5600" width="17.25" style="2" customWidth="1"/>
    <col min="5601" max="5601" width="21.125" style="2" customWidth="1"/>
    <col min="5602" max="5602" width="27.875" style="2" customWidth="1"/>
    <col min="5603" max="5603" width="11.625" style="2" customWidth="1"/>
    <col min="5604" max="5604" width="12" style="2" customWidth="1"/>
    <col min="5605" max="5605" width="11.375" style="2" customWidth="1"/>
    <col min="5606" max="5607" width="12" style="2" customWidth="1"/>
    <col min="5608" max="5608" width="0" style="2" hidden="1" customWidth="1"/>
    <col min="5609" max="5609" width="10.125" style="2" bestFit="1" customWidth="1"/>
    <col min="5610" max="5854" width="9" style="2"/>
    <col min="5855" max="5855" width="3.25" style="2" customWidth="1"/>
    <col min="5856" max="5856" width="17.25" style="2" customWidth="1"/>
    <col min="5857" max="5857" width="21.125" style="2" customWidth="1"/>
    <col min="5858" max="5858" width="27.875" style="2" customWidth="1"/>
    <col min="5859" max="5859" width="11.625" style="2" customWidth="1"/>
    <col min="5860" max="5860" width="12" style="2" customWidth="1"/>
    <col min="5861" max="5861" width="11.375" style="2" customWidth="1"/>
    <col min="5862" max="5863" width="12" style="2" customWidth="1"/>
    <col min="5864" max="5864" width="0" style="2" hidden="1" customWidth="1"/>
    <col min="5865" max="5865" width="10.125" style="2" bestFit="1" customWidth="1"/>
    <col min="5866" max="6110" width="9" style="2"/>
    <col min="6111" max="6111" width="3.25" style="2" customWidth="1"/>
    <col min="6112" max="6112" width="17.25" style="2" customWidth="1"/>
    <col min="6113" max="6113" width="21.125" style="2" customWidth="1"/>
    <col min="6114" max="6114" width="27.875" style="2" customWidth="1"/>
    <col min="6115" max="6115" width="11.625" style="2" customWidth="1"/>
    <col min="6116" max="6116" width="12" style="2" customWidth="1"/>
    <col min="6117" max="6117" width="11.375" style="2" customWidth="1"/>
    <col min="6118" max="6119" width="12" style="2" customWidth="1"/>
    <col min="6120" max="6120" width="0" style="2" hidden="1" customWidth="1"/>
    <col min="6121" max="6121" width="10.125" style="2" bestFit="1" customWidth="1"/>
    <col min="6122" max="6366" width="9" style="2"/>
    <col min="6367" max="6367" width="3.25" style="2" customWidth="1"/>
    <col min="6368" max="6368" width="17.25" style="2" customWidth="1"/>
    <col min="6369" max="6369" width="21.125" style="2" customWidth="1"/>
    <col min="6370" max="6370" width="27.875" style="2" customWidth="1"/>
    <col min="6371" max="6371" width="11.625" style="2" customWidth="1"/>
    <col min="6372" max="6372" width="12" style="2" customWidth="1"/>
    <col min="6373" max="6373" width="11.375" style="2" customWidth="1"/>
    <col min="6374" max="6375" width="12" style="2" customWidth="1"/>
    <col min="6376" max="6376" width="0" style="2" hidden="1" customWidth="1"/>
    <col min="6377" max="6377" width="10.125" style="2" bestFit="1" customWidth="1"/>
    <col min="6378" max="6622" width="9" style="2"/>
    <col min="6623" max="6623" width="3.25" style="2" customWidth="1"/>
    <col min="6624" max="6624" width="17.25" style="2" customWidth="1"/>
    <col min="6625" max="6625" width="21.125" style="2" customWidth="1"/>
    <col min="6626" max="6626" width="27.875" style="2" customWidth="1"/>
    <col min="6627" max="6627" width="11.625" style="2" customWidth="1"/>
    <col min="6628" max="6628" width="12" style="2" customWidth="1"/>
    <col min="6629" max="6629" width="11.375" style="2" customWidth="1"/>
    <col min="6630" max="6631" width="12" style="2" customWidth="1"/>
    <col min="6632" max="6632" width="0" style="2" hidden="1" customWidth="1"/>
    <col min="6633" max="6633" width="10.125" style="2" bestFit="1" customWidth="1"/>
    <col min="6634" max="6878" width="9" style="2"/>
    <col min="6879" max="6879" width="3.25" style="2" customWidth="1"/>
    <col min="6880" max="6880" width="17.25" style="2" customWidth="1"/>
    <col min="6881" max="6881" width="21.125" style="2" customWidth="1"/>
    <col min="6882" max="6882" width="27.875" style="2" customWidth="1"/>
    <col min="6883" max="6883" width="11.625" style="2" customWidth="1"/>
    <col min="6884" max="6884" width="12" style="2" customWidth="1"/>
    <col min="6885" max="6885" width="11.375" style="2" customWidth="1"/>
    <col min="6886" max="6887" width="12" style="2" customWidth="1"/>
    <col min="6888" max="6888" width="0" style="2" hidden="1" customWidth="1"/>
    <col min="6889" max="6889" width="10.125" style="2" bestFit="1" customWidth="1"/>
    <col min="6890" max="7134" width="9" style="2"/>
    <col min="7135" max="7135" width="3.25" style="2" customWidth="1"/>
    <col min="7136" max="7136" width="17.25" style="2" customWidth="1"/>
    <col min="7137" max="7137" width="21.125" style="2" customWidth="1"/>
    <col min="7138" max="7138" width="27.875" style="2" customWidth="1"/>
    <col min="7139" max="7139" width="11.625" style="2" customWidth="1"/>
    <col min="7140" max="7140" width="12" style="2" customWidth="1"/>
    <col min="7141" max="7141" width="11.375" style="2" customWidth="1"/>
    <col min="7142" max="7143" width="12" style="2" customWidth="1"/>
    <col min="7144" max="7144" width="0" style="2" hidden="1" customWidth="1"/>
    <col min="7145" max="7145" width="10.125" style="2" bestFit="1" customWidth="1"/>
    <col min="7146" max="7390" width="9" style="2"/>
    <col min="7391" max="7391" width="3.25" style="2" customWidth="1"/>
    <col min="7392" max="7392" width="17.25" style="2" customWidth="1"/>
    <col min="7393" max="7393" width="21.125" style="2" customWidth="1"/>
    <col min="7394" max="7394" width="27.875" style="2" customWidth="1"/>
    <col min="7395" max="7395" width="11.625" style="2" customWidth="1"/>
    <col min="7396" max="7396" width="12" style="2" customWidth="1"/>
    <col min="7397" max="7397" width="11.375" style="2" customWidth="1"/>
    <col min="7398" max="7399" width="12" style="2" customWidth="1"/>
    <col min="7400" max="7400" width="0" style="2" hidden="1" customWidth="1"/>
    <col min="7401" max="7401" width="10.125" style="2" bestFit="1" customWidth="1"/>
    <col min="7402" max="7646" width="9" style="2"/>
    <col min="7647" max="7647" width="3.25" style="2" customWidth="1"/>
    <col min="7648" max="7648" width="17.25" style="2" customWidth="1"/>
    <col min="7649" max="7649" width="21.125" style="2" customWidth="1"/>
    <col min="7650" max="7650" width="27.875" style="2" customWidth="1"/>
    <col min="7651" max="7651" width="11.625" style="2" customWidth="1"/>
    <col min="7652" max="7652" width="12" style="2" customWidth="1"/>
    <col min="7653" max="7653" width="11.375" style="2" customWidth="1"/>
    <col min="7654" max="7655" width="12" style="2" customWidth="1"/>
    <col min="7656" max="7656" width="0" style="2" hidden="1" customWidth="1"/>
    <col min="7657" max="7657" width="10.125" style="2" bestFit="1" customWidth="1"/>
    <col min="7658" max="7902" width="9" style="2"/>
    <col min="7903" max="7903" width="3.25" style="2" customWidth="1"/>
    <col min="7904" max="7904" width="17.25" style="2" customWidth="1"/>
    <col min="7905" max="7905" width="21.125" style="2" customWidth="1"/>
    <col min="7906" max="7906" width="27.875" style="2" customWidth="1"/>
    <col min="7907" max="7907" width="11.625" style="2" customWidth="1"/>
    <col min="7908" max="7908" width="12" style="2" customWidth="1"/>
    <col min="7909" max="7909" width="11.375" style="2" customWidth="1"/>
    <col min="7910" max="7911" width="12" style="2" customWidth="1"/>
    <col min="7912" max="7912" width="0" style="2" hidden="1" customWidth="1"/>
    <col min="7913" max="7913" width="10.125" style="2" bestFit="1" customWidth="1"/>
    <col min="7914" max="8158" width="9" style="2"/>
    <col min="8159" max="8159" width="3.25" style="2" customWidth="1"/>
    <col min="8160" max="8160" width="17.25" style="2" customWidth="1"/>
    <col min="8161" max="8161" width="21.125" style="2" customWidth="1"/>
    <col min="8162" max="8162" width="27.875" style="2" customWidth="1"/>
    <col min="8163" max="8163" width="11.625" style="2" customWidth="1"/>
    <col min="8164" max="8164" width="12" style="2" customWidth="1"/>
    <col min="8165" max="8165" width="11.375" style="2" customWidth="1"/>
    <col min="8166" max="8167" width="12" style="2" customWidth="1"/>
    <col min="8168" max="8168" width="0" style="2" hidden="1" customWidth="1"/>
    <col min="8169" max="8169" width="10.125" style="2" bestFit="1" customWidth="1"/>
    <col min="8170" max="8414" width="9" style="2"/>
    <col min="8415" max="8415" width="3.25" style="2" customWidth="1"/>
    <col min="8416" max="8416" width="17.25" style="2" customWidth="1"/>
    <col min="8417" max="8417" width="21.125" style="2" customWidth="1"/>
    <col min="8418" max="8418" width="27.875" style="2" customWidth="1"/>
    <col min="8419" max="8419" width="11.625" style="2" customWidth="1"/>
    <col min="8420" max="8420" width="12" style="2" customWidth="1"/>
    <col min="8421" max="8421" width="11.375" style="2" customWidth="1"/>
    <col min="8422" max="8423" width="12" style="2" customWidth="1"/>
    <col min="8424" max="8424" width="0" style="2" hidden="1" customWidth="1"/>
    <col min="8425" max="8425" width="10.125" style="2" bestFit="1" customWidth="1"/>
    <col min="8426" max="8670" width="9" style="2"/>
    <col min="8671" max="8671" width="3.25" style="2" customWidth="1"/>
    <col min="8672" max="8672" width="17.25" style="2" customWidth="1"/>
    <col min="8673" max="8673" width="21.125" style="2" customWidth="1"/>
    <col min="8674" max="8674" width="27.875" style="2" customWidth="1"/>
    <col min="8675" max="8675" width="11.625" style="2" customWidth="1"/>
    <col min="8676" max="8676" width="12" style="2" customWidth="1"/>
    <col min="8677" max="8677" width="11.375" style="2" customWidth="1"/>
    <col min="8678" max="8679" width="12" style="2" customWidth="1"/>
    <col min="8680" max="8680" width="0" style="2" hidden="1" customWidth="1"/>
    <col min="8681" max="8681" width="10.125" style="2" bestFit="1" customWidth="1"/>
    <col min="8682" max="8926" width="9" style="2"/>
    <col min="8927" max="8927" width="3.25" style="2" customWidth="1"/>
    <col min="8928" max="8928" width="17.25" style="2" customWidth="1"/>
    <col min="8929" max="8929" width="21.125" style="2" customWidth="1"/>
    <col min="8930" max="8930" width="27.875" style="2" customWidth="1"/>
    <col min="8931" max="8931" width="11.625" style="2" customWidth="1"/>
    <col min="8932" max="8932" width="12" style="2" customWidth="1"/>
    <col min="8933" max="8933" width="11.375" style="2" customWidth="1"/>
    <col min="8934" max="8935" width="12" style="2" customWidth="1"/>
    <col min="8936" max="8936" width="0" style="2" hidden="1" customWidth="1"/>
    <col min="8937" max="8937" width="10.125" style="2" bestFit="1" customWidth="1"/>
    <col min="8938" max="9182" width="9" style="2"/>
    <col min="9183" max="9183" width="3.25" style="2" customWidth="1"/>
    <col min="9184" max="9184" width="17.25" style="2" customWidth="1"/>
    <col min="9185" max="9185" width="21.125" style="2" customWidth="1"/>
    <col min="9186" max="9186" width="27.875" style="2" customWidth="1"/>
    <col min="9187" max="9187" width="11.625" style="2" customWidth="1"/>
    <col min="9188" max="9188" width="12" style="2" customWidth="1"/>
    <col min="9189" max="9189" width="11.375" style="2" customWidth="1"/>
    <col min="9190" max="9191" width="12" style="2" customWidth="1"/>
    <col min="9192" max="9192" width="0" style="2" hidden="1" customWidth="1"/>
    <col min="9193" max="9193" width="10.125" style="2" bestFit="1" customWidth="1"/>
    <col min="9194" max="9438" width="9" style="2"/>
    <col min="9439" max="9439" width="3.25" style="2" customWidth="1"/>
    <col min="9440" max="9440" width="17.25" style="2" customWidth="1"/>
    <col min="9441" max="9441" width="21.125" style="2" customWidth="1"/>
    <col min="9442" max="9442" width="27.875" style="2" customWidth="1"/>
    <col min="9443" max="9443" width="11.625" style="2" customWidth="1"/>
    <col min="9444" max="9444" width="12" style="2" customWidth="1"/>
    <col min="9445" max="9445" width="11.375" style="2" customWidth="1"/>
    <col min="9446" max="9447" width="12" style="2" customWidth="1"/>
    <col min="9448" max="9448" width="0" style="2" hidden="1" customWidth="1"/>
    <col min="9449" max="9449" width="10.125" style="2" bestFit="1" customWidth="1"/>
    <col min="9450" max="9694" width="9" style="2"/>
    <col min="9695" max="9695" width="3.25" style="2" customWidth="1"/>
    <col min="9696" max="9696" width="17.25" style="2" customWidth="1"/>
    <col min="9697" max="9697" width="21.125" style="2" customWidth="1"/>
    <col min="9698" max="9698" width="27.875" style="2" customWidth="1"/>
    <col min="9699" max="9699" width="11.625" style="2" customWidth="1"/>
    <col min="9700" max="9700" width="12" style="2" customWidth="1"/>
    <col min="9701" max="9701" width="11.375" style="2" customWidth="1"/>
    <col min="9702" max="9703" width="12" style="2" customWidth="1"/>
    <col min="9704" max="9704" width="0" style="2" hidden="1" customWidth="1"/>
    <col min="9705" max="9705" width="10.125" style="2" bestFit="1" customWidth="1"/>
    <col min="9706" max="9950" width="9" style="2"/>
    <col min="9951" max="9951" width="3.25" style="2" customWidth="1"/>
    <col min="9952" max="9952" width="17.25" style="2" customWidth="1"/>
    <col min="9953" max="9953" width="21.125" style="2" customWidth="1"/>
    <col min="9954" max="9954" width="27.875" style="2" customWidth="1"/>
    <col min="9955" max="9955" width="11.625" style="2" customWidth="1"/>
    <col min="9956" max="9956" width="12" style="2" customWidth="1"/>
    <col min="9957" max="9957" width="11.375" style="2" customWidth="1"/>
    <col min="9958" max="9959" width="12" style="2" customWidth="1"/>
    <col min="9960" max="9960" width="0" style="2" hidden="1" customWidth="1"/>
    <col min="9961" max="9961" width="10.125" style="2" bestFit="1" customWidth="1"/>
    <col min="9962" max="10206" width="9" style="2"/>
    <col min="10207" max="10207" width="3.25" style="2" customWidth="1"/>
    <col min="10208" max="10208" width="17.25" style="2" customWidth="1"/>
    <col min="10209" max="10209" width="21.125" style="2" customWidth="1"/>
    <col min="10210" max="10210" width="27.875" style="2" customWidth="1"/>
    <col min="10211" max="10211" width="11.625" style="2" customWidth="1"/>
    <col min="10212" max="10212" width="12" style="2" customWidth="1"/>
    <col min="10213" max="10213" width="11.375" style="2" customWidth="1"/>
    <col min="10214" max="10215" width="12" style="2" customWidth="1"/>
    <col min="10216" max="10216" width="0" style="2" hidden="1" customWidth="1"/>
    <col min="10217" max="10217" width="10.125" style="2" bestFit="1" customWidth="1"/>
    <col min="10218" max="10462" width="9" style="2"/>
    <col min="10463" max="10463" width="3.25" style="2" customWidth="1"/>
    <col min="10464" max="10464" width="17.25" style="2" customWidth="1"/>
    <col min="10465" max="10465" width="21.125" style="2" customWidth="1"/>
    <col min="10466" max="10466" width="27.875" style="2" customWidth="1"/>
    <col min="10467" max="10467" width="11.625" style="2" customWidth="1"/>
    <col min="10468" max="10468" width="12" style="2" customWidth="1"/>
    <col min="10469" max="10469" width="11.375" style="2" customWidth="1"/>
    <col min="10470" max="10471" width="12" style="2" customWidth="1"/>
    <col min="10472" max="10472" width="0" style="2" hidden="1" customWidth="1"/>
    <col min="10473" max="10473" width="10.125" style="2" bestFit="1" customWidth="1"/>
    <col min="10474" max="10718" width="9" style="2"/>
    <col min="10719" max="10719" width="3.25" style="2" customWidth="1"/>
    <col min="10720" max="10720" width="17.25" style="2" customWidth="1"/>
    <col min="10721" max="10721" width="21.125" style="2" customWidth="1"/>
    <col min="10722" max="10722" width="27.875" style="2" customWidth="1"/>
    <col min="10723" max="10723" width="11.625" style="2" customWidth="1"/>
    <col min="10724" max="10724" width="12" style="2" customWidth="1"/>
    <col min="10725" max="10725" width="11.375" style="2" customWidth="1"/>
    <col min="10726" max="10727" width="12" style="2" customWidth="1"/>
    <col min="10728" max="10728" width="0" style="2" hidden="1" customWidth="1"/>
    <col min="10729" max="10729" width="10.125" style="2" bestFit="1" customWidth="1"/>
    <col min="10730" max="10974" width="9" style="2"/>
    <col min="10975" max="10975" width="3.25" style="2" customWidth="1"/>
    <col min="10976" max="10976" width="17.25" style="2" customWidth="1"/>
    <col min="10977" max="10977" width="21.125" style="2" customWidth="1"/>
    <col min="10978" max="10978" width="27.875" style="2" customWidth="1"/>
    <col min="10979" max="10979" width="11.625" style="2" customWidth="1"/>
    <col min="10980" max="10980" width="12" style="2" customWidth="1"/>
    <col min="10981" max="10981" width="11.375" style="2" customWidth="1"/>
    <col min="10982" max="10983" width="12" style="2" customWidth="1"/>
    <col min="10984" max="10984" width="0" style="2" hidden="1" customWidth="1"/>
    <col min="10985" max="10985" width="10.125" style="2" bestFit="1" customWidth="1"/>
    <col min="10986" max="11230" width="9" style="2"/>
    <col min="11231" max="11231" width="3.25" style="2" customWidth="1"/>
    <col min="11232" max="11232" width="17.25" style="2" customWidth="1"/>
    <col min="11233" max="11233" width="21.125" style="2" customWidth="1"/>
    <col min="11234" max="11234" width="27.875" style="2" customWidth="1"/>
    <col min="11235" max="11235" width="11.625" style="2" customWidth="1"/>
    <col min="11236" max="11236" width="12" style="2" customWidth="1"/>
    <col min="11237" max="11237" width="11.375" style="2" customWidth="1"/>
    <col min="11238" max="11239" width="12" style="2" customWidth="1"/>
    <col min="11240" max="11240" width="0" style="2" hidden="1" customWidth="1"/>
    <col min="11241" max="11241" width="10.125" style="2" bestFit="1" customWidth="1"/>
    <col min="11242" max="11486" width="9" style="2"/>
    <col min="11487" max="11487" width="3.25" style="2" customWidth="1"/>
    <col min="11488" max="11488" width="17.25" style="2" customWidth="1"/>
    <col min="11489" max="11489" width="21.125" style="2" customWidth="1"/>
    <col min="11490" max="11490" width="27.875" style="2" customWidth="1"/>
    <col min="11491" max="11491" width="11.625" style="2" customWidth="1"/>
    <col min="11492" max="11492" width="12" style="2" customWidth="1"/>
    <col min="11493" max="11493" width="11.375" style="2" customWidth="1"/>
    <col min="11494" max="11495" width="12" style="2" customWidth="1"/>
    <col min="11496" max="11496" width="0" style="2" hidden="1" customWidth="1"/>
    <col min="11497" max="11497" width="10.125" style="2" bestFit="1" customWidth="1"/>
    <col min="11498" max="11742" width="9" style="2"/>
    <col min="11743" max="11743" width="3.25" style="2" customWidth="1"/>
    <col min="11744" max="11744" width="17.25" style="2" customWidth="1"/>
    <col min="11745" max="11745" width="21.125" style="2" customWidth="1"/>
    <col min="11746" max="11746" width="27.875" style="2" customWidth="1"/>
    <col min="11747" max="11747" width="11.625" style="2" customWidth="1"/>
    <col min="11748" max="11748" width="12" style="2" customWidth="1"/>
    <col min="11749" max="11749" width="11.375" style="2" customWidth="1"/>
    <col min="11750" max="11751" width="12" style="2" customWidth="1"/>
    <col min="11752" max="11752" width="0" style="2" hidden="1" customWidth="1"/>
    <col min="11753" max="11753" width="10.125" style="2" bestFit="1" customWidth="1"/>
    <col min="11754" max="11998" width="9" style="2"/>
    <col min="11999" max="11999" width="3.25" style="2" customWidth="1"/>
    <col min="12000" max="12000" width="17.25" style="2" customWidth="1"/>
    <col min="12001" max="12001" width="21.125" style="2" customWidth="1"/>
    <col min="12002" max="12002" width="27.875" style="2" customWidth="1"/>
    <col min="12003" max="12003" width="11.625" style="2" customWidth="1"/>
    <col min="12004" max="12004" width="12" style="2" customWidth="1"/>
    <col min="12005" max="12005" width="11.375" style="2" customWidth="1"/>
    <col min="12006" max="12007" width="12" style="2" customWidth="1"/>
    <col min="12008" max="12008" width="0" style="2" hidden="1" customWidth="1"/>
    <col min="12009" max="12009" width="10.125" style="2" bestFit="1" customWidth="1"/>
    <col min="12010" max="12254" width="9" style="2"/>
    <col min="12255" max="12255" width="3.25" style="2" customWidth="1"/>
    <col min="12256" max="12256" width="17.25" style="2" customWidth="1"/>
    <col min="12257" max="12257" width="21.125" style="2" customWidth="1"/>
    <col min="12258" max="12258" width="27.875" style="2" customWidth="1"/>
    <col min="12259" max="12259" width="11.625" style="2" customWidth="1"/>
    <col min="12260" max="12260" width="12" style="2" customWidth="1"/>
    <col min="12261" max="12261" width="11.375" style="2" customWidth="1"/>
    <col min="12262" max="12263" width="12" style="2" customWidth="1"/>
    <col min="12264" max="12264" width="0" style="2" hidden="1" customWidth="1"/>
    <col min="12265" max="12265" width="10.125" style="2" bestFit="1" customWidth="1"/>
    <col min="12266" max="12510" width="9" style="2"/>
    <col min="12511" max="12511" width="3.25" style="2" customWidth="1"/>
    <col min="12512" max="12512" width="17.25" style="2" customWidth="1"/>
    <col min="12513" max="12513" width="21.125" style="2" customWidth="1"/>
    <col min="12514" max="12514" width="27.875" style="2" customWidth="1"/>
    <col min="12515" max="12515" width="11.625" style="2" customWidth="1"/>
    <col min="12516" max="12516" width="12" style="2" customWidth="1"/>
    <col min="12517" max="12517" width="11.375" style="2" customWidth="1"/>
    <col min="12518" max="12519" width="12" style="2" customWidth="1"/>
    <col min="12520" max="12520" width="0" style="2" hidden="1" customWidth="1"/>
    <col min="12521" max="12521" width="10.125" style="2" bestFit="1" customWidth="1"/>
    <col min="12522" max="12766" width="9" style="2"/>
    <col min="12767" max="12767" width="3.25" style="2" customWidth="1"/>
    <col min="12768" max="12768" width="17.25" style="2" customWidth="1"/>
    <col min="12769" max="12769" width="21.125" style="2" customWidth="1"/>
    <col min="12770" max="12770" width="27.875" style="2" customWidth="1"/>
    <col min="12771" max="12771" width="11.625" style="2" customWidth="1"/>
    <col min="12772" max="12772" width="12" style="2" customWidth="1"/>
    <col min="12773" max="12773" width="11.375" style="2" customWidth="1"/>
    <col min="12774" max="12775" width="12" style="2" customWidth="1"/>
    <col min="12776" max="12776" width="0" style="2" hidden="1" customWidth="1"/>
    <col min="12777" max="12777" width="10.125" style="2" bestFit="1" customWidth="1"/>
    <col min="12778" max="13022" width="9" style="2"/>
    <col min="13023" max="13023" width="3.25" style="2" customWidth="1"/>
    <col min="13024" max="13024" width="17.25" style="2" customWidth="1"/>
    <col min="13025" max="13025" width="21.125" style="2" customWidth="1"/>
    <col min="13026" max="13026" width="27.875" style="2" customWidth="1"/>
    <col min="13027" max="13027" width="11.625" style="2" customWidth="1"/>
    <col min="13028" max="13028" width="12" style="2" customWidth="1"/>
    <col min="13029" max="13029" width="11.375" style="2" customWidth="1"/>
    <col min="13030" max="13031" width="12" style="2" customWidth="1"/>
    <col min="13032" max="13032" width="0" style="2" hidden="1" customWidth="1"/>
    <col min="13033" max="13033" width="10.125" style="2" bestFit="1" customWidth="1"/>
    <col min="13034" max="13278" width="9" style="2"/>
    <col min="13279" max="13279" width="3.25" style="2" customWidth="1"/>
    <col min="13280" max="13280" width="17.25" style="2" customWidth="1"/>
    <col min="13281" max="13281" width="21.125" style="2" customWidth="1"/>
    <col min="13282" max="13282" width="27.875" style="2" customWidth="1"/>
    <col min="13283" max="13283" width="11.625" style="2" customWidth="1"/>
    <col min="13284" max="13284" width="12" style="2" customWidth="1"/>
    <col min="13285" max="13285" width="11.375" style="2" customWidth="1"/>
    <col min="13286" max="13287" width="12" style="2" customWidth="1"/>
    <col min="13288" max="13288" width="0" style="2" hidden="1" customWidth="1"/>
    <col min="13289" max="13289" width="10.125" style="2" bestFit="1" customWidth="1"/>
    <col min="13290" max="13534" width="9" style="2"/>
    <col min="13535" max="13535" width="3.25" style="2" customWidth="1"/>
    <col min="13536" max="13536" width="17.25" style="2" customWidth="1"/>
    <col min="13537" max="13537" width="21.125" style="2" customWidth="1"/>
    <col min="13538" max="13538" width="27.875" style="2" customWidth="1"/>
    <col min="13539" max="13539" width="11.625" style="2" customWidth="1"/>
    <col min="13540" max="13540" width="12" style="2" customWidth="1"/>
    <col min="13541" max="13541" width="11.375" style="2" customWidth="1"/>
    <col min="13542" max="13543" width="12" style="2" customWidth="1"/>
    <col min="13544" max="13544" width="0" style="2" hidden="1" customWidth="1"/>
    <col min="13545" max="13545" width="10.125" style="2" bestFit="1" customWidth="1"/>
    <col min="13546" max="13790" width="9" style="2"/>
    <col min="13791" max="13791" width="3.25" style="2" customWidth="1"/>
    <col min="13792" max="13792" width="17.25" style="2" customWidth="1"/>
    <col min="13793" max="13793" width="21.125" style="2" customWidth="1"/>
    <col min="13794" max="13794" width="27.875" style="2" customWidth="1"/>
    <col min="13795" max="13795" width="11.625" style="2" customWidth="1"/>
    <col min="13796" max="13796" width="12" style="2" customWidth="1"/>
    <col min="13797" max="13797" width="11.375" style="2" customWidth="1"/>
    <col min="13798" max="13799" width="12" style="2" customWidth="1"/>
    <col min="13800" max="13800" width="0" style="2" hidden="1" customWidth="1"/>
    <col min="13801" max="13801" width="10.125" style="2" bestFit="1" customWidth="1"/>
    <col min="13802" max="14046" width="9" style="2"/>
    <col min="14047" max="14047" width="3.25" style="2" customWidth="1"/>
    <col min="14048" max="14048" width="17.25" style="2" customWidth="1"/>
    <col min="14049" max="14049" width="21.125" style="2" customWidth="1"/>
    <col min="14050" max="14050" width="27.875" style="2" customWidth="1"/>
    <col min="14051" max="14051" width="11.625" style="2" customWidth="1"/>
    <col min="14052" max="14052" width="12" style="2" customWidth="1"/>
    <col min="14053" max="14053" width="11.375" style="2" customWidth="1"/>
    <col min="14054" max="14055" width="12" style="2" customWidth="1"/>
    <col min="14056" max="14056" width="0" style="2" hidden="1" customWidth="1"/>
    <col min="14057" max="14057" width="10.125" style="2" bestFit="1" customWidth="1"/>
    <col min="14058" max="14302" width="9" style="2"/>
    <col min="14303" max="14303" width="3.25" style="2" customWidth="1"/>
    <col min="14304" max="14304" width="17.25" style="2" customWidth="1"/>
    <col min="14305" max="14305" width="21.125" style="2" customWidth="1"/>
    <col min="14306" max="14306" width="27.875" style="2" customWidth="1"/>
    <col min="14307" max="14307" width="11.625" style="2" customWidth="1"/>
    <col min="14308" max="14308" width="12" style="2" customWidth="1"/>
    <col min="14309" max="14309" width="11.375" style="2" customWidth="1"/>
    <col min="14310" max="14311" width="12" style="2" customWidth="1"/>
    <col min="14312" max="14312" width="0" style="2" hidden="1" customWidth="1"/>
    <col min="14313" max="14313" width="10.125" style="2" bestFit="1" customWidth="1"/>
    <col min="14314" max="14558" width="9" style="2"/>
    <col min="14559" max="14559" width="3.25" style="2" customWidth="1"/>
    <col min="14560" max="14560" width="17.25" style="2" customWidth="1"/>
    <col min="14561" max="14561" width="21.125" style="2" customWidth="1"/>
    <col min="14562" max="14562" width="27.875" style="2" customWidth="1"/>
    <col min="14563" max="14563" width="11.625" style="2" customWidth="1"/>
    <col min="14564" max="14564" width="12" style="2" customWidth="1"/>
    <col min="14565" max="14565" width="11.375" style="2" customWidth="1"/>
    <col min="14566" max="14567" width="12" style="2" customWidth="1"/>
    <col min="14568" max="14568" width="0" style="2" hidden="1" customWidth="1"/>
    <col min="14569" max="14569" width="10.125" style="2" bestFit="1" customWidth="1"/>
    <col min="14570" max="14814" width="9" style="2"/>
    <col min="14815" max="14815" width="3.25" style="2" customWidth="1"/>
    <col min="14816" max="14816" width="17.25" style="2" customWidth="1"/>
    <col min="14817" max="14817" width="21.125" style="2" customWidth="1"/>
    <col min="14818" max="14818" width="27.875" style="2" customWidth="1"/>
    <col min="14819" max="14819" width="11.625" style="2" customWidth="1"/>
    <col min="14820" max="14820" width="12" style="2" customWidth="1"/>
    <col min="14821" max="14821" width="11.375" style="2" customWidth="1"/>
    <col min="14822" max="14823" width="12" style="2" customWidth="1"/>
    <col min="14824" max="14824" width="0" style="2" hidden="1" customWidth="1"/>
    <col min="14825" max="14825" width="10.125" style="2" bestFit="1" customWidth="1"/>
    <col min="14826" max="15070" width="9" style="2"/>
    <col min="15071" max="15071" width="3.25" style="2" customWidth="1"/>
    <col min="15072" max="15072" width="17.25" style="2" customWidth="1"/>
    <col min="15073" max="15073" width="21.125" style="2" customWidth="1"/>
    <col min="15074" max="15074" width="27.875" style="2" customWidth="1"/>
    <col min="15075" max="15075" width="11.625" style="2" customWidth="1"/>
    <col min="15076" max="15076" width="12" style="2" customWidth="1"/>
    <col min="15077" max="15077" width="11.375" style="2" customWidth="1"/>
    <col min="15078" max="15079" width="12" style="2" customWidth="1"/>
    <col min="15080" max="15080" width="0" style="2" hidden="1" customWidth="1"/>
    <col min="15081" max="15081" width="10.125" style="2" bestFit="1" customWidth="1"/>
    <col min="15082" max="15326" width="9" style="2"/>
    <col min="15327" max="15327" width="3.25" style="2" customWidth="1"/>
    <col min="15328" max="15328" width="17.25" style="2" customWidth="1"/>
    <col min="15329" max="15329" width="21.125" style="2" customWidth="1"/>
    <col min="15330" max="15330" width="27.875" style="2" customWidth="1"/>
    <col min="15331" max="15331" width="11.625" style="2" customWidth="1"/>
    <col min="15332" max="15332" width="12" style="2" customWidth="1"/>
    <col min="15333" max="15333" width="11.375" style="2" customWidth="1"/>
    <col min="15334" max="15335" width="12" style="2" customWidth="1"/>
    <col min="15336" max="15336" width="0" style="2" hidden="1" customWidth="1"/>
    <col min="15337" max="15337" width="10.125" style="2" bestFit="1" customWidth="1"/>
    <col min="15338" max="15582" width="9" style="2"/>
    <col min="15583" max="15583" width="3.25" style="2" customWidth="1"/>
    <col min="15584" max="15584" width="17.25" style="2" customWidth="1"/>
    <col min="15585" max="15585" width="21.125" style="2" customWidth="1"/>
    <col min="15586" max="15586" width="27.875" style="2" customWidth="1"/>
    <col min="15587" max="15587" width="11.625" style="2" customWidth="1"/>
    <col min="15588" max="15588" width="12" style="2" customWidth="1"/>
    <col min="15589" max="15589" width="11.375" style="2" customWidth="1"/>
    <col min="15590" max="15591" width="12" style="2" customWidth="1"/>
    <col min="15592" max="15592" width="0" style="2" hidden="1" customWidth="1"/>
    <col min="15593" max="15593" width="10.125" style="2" bestFit="1" customWidth="1"/>
    <col min="15594" max="15838" width="9" style="2"/>
    <col min="15839" max="15839" width="3.25" style="2" customWidth="1"/>
    <col min="15840" max="15840" width="17.25" style="2" customWidth="1"/>
    <col min="15841" max="15841" width="21.125" style="2" customWidth="1"/>
    <col min="15842" max="15842" width="27.875" style="2" customWidth="1"/>
    <col min="15843" max="15843" width="11.625" style="2" customWidth="1"/>
    <col min="15844" max="15844" width="12" style="2" customWidth="1"/>
    <col min="15845" max="15845" width="11.375" style="2" customWidth="1"/>
    <col min="15846" max="15847" width="12" style="2" customWidth="1"/>
    <col min="15848" max="15848" width="0" style="2" hidden="1" customWidth="1"/>
    <col min="15849" max="15849" width="10.125" style="2" bestFit="1" customWidth="1"/>
    <col min="15850" max="16094" width="9" style="2"/>
    <col min="16095" max="16095" width="3.25" style="2" customWidth="1"/>
    <col min="16096" max="16096" width="17.25" style="2" customWidth="1"/>
    <col min="16097" max="16097" width="21.125" style="2" customWidth="1"/>
    <col min="16098" max="16098" width="27.875" style="2" customWidth="1"/>
    <col min="16099" max="16099" width="11.625" style="2" customWidth="1"/>
    <col min="16100" max="16100" width="12" style="2" customWidth="1"/>
    <col min="16101" max="16101" width="11.375" style="2" customWidth="1"/>
    <col min="16102" max="16103" width="12" style="2" customWidth="1"/>
    <col min="16104" max="16104" width="0" style="2" hidden="1" customWidth="1"/>
    <col min="16105" max="16105" width="10.125" style="2" bestFit="1" customWidth="1"/>
    <col min="16106" max="16384" width="9" style="2"/>
  </cols>
  <sheetData>
    <row r="1" spans="1:17" ht="40.9" customHeight="1">
      <c r="A1" s="246" t="s">
        <v>243</v>
      </c>
      <c r="B1" s="246"/>
      <c r="C1" s="246"/>
      <c r="D1" s="246"/>
      <c r="E1" s="246"/>
      <c r="F1" s="246"/>
      <c r="G1" s="246"/>
      <c r="H1" s="246"/>
      <c r="I1" s="1"/>
    </row>
    <row r="2" spans="1:17" ht="17.45" customHeight="1">
      <c r="A2" s="253" t="s">
        <v>295</v>
      </c>
      <c r="B2" s="253"/>
      <c r="C2" s="253"/>
      <c r="D2" s="253"/>
      <c r="E2" s="253"/>
      <c r="F2" s="253"/>
      <c r="G2" s="254"/>
      <c r="H2" s="253"/>
      <c r="I2" s="253"/>
      <c r="J2" s="253"/>
      <c r="K2" s="253"/>
    </row>
    <row r="3" spans="1:17" ht="16.7" customHeight="1">
      <c r="A3" s="247" t="s">
        <v>0</v>
      </c>
      <c r="B3" s="247"/>
      <c r="C3" s="247"/>
      <c r="D3" s="248" t="s">
        <v>177</v>
      </c>
      <c r="E3" s="248" t="s">
        <v>178</v>
      </c>
      <c r="F3" s="248" t="s">
        <v>179</v>
      </c>
      <c r="G3" s="252" t="s">
        <v>298</v>
      </c>
      <c r="H3" s="250" t="s">
        <v>2</v>
      </c>
      <c r="I3" s="255" t="s">
        <v>195</v>
      </c>
      <c r="J3" s="257" t="s">
        <v>196</v>
      </c>
      <c r="K3" s="255" t="s">
        <v>197</v>
      </c>
    </row>
    <row r="4" spans="1:17" ht="18" customHeight="1">
      <c r="A4" s="3" t="s">
        <v>3</v>
      </c>
      <c r="B4" s="3" t="s">
        <v>4</v>
      </c>
      <c r="C4" s="3" t="s">
        <v>5</v>
      </c>
      <c r="D4" s="249"/>
      <c r="E4" s="249"/>
      <c r="F4" s="249"/>
      <c r="G4" s="252"/>
      <c r="H4" s="251"/>
      <c r="I4" s="256"/>
      <c r="J4" s="258"/>
      <c r="K4" s="256"/>
    </row>
    <row r="5" spans="1:17" ht="17.45" customHeight="1">
      <c r="A5" s="242" t="s">
        <v>6</v>
      </c>
      <c r="B5" s="242"/>
      <c r="C5" s="242"/>
      <c r="D5" s="4" t="s">
        <v>7</v>
      </c>
      <c r="E5" s="161">
        <f>SUM(E6,E8,E9,E10,E11,E12,E13,E14,E15,E16,E17)</f>
        <v>49674850</v>
      </c>
      <c r="F5" s="161">
        <f>SUM(F6,F8,F9,F10,F11,F12,F13,F14,F15,F16,F17)</f>
        <v>-2205130</v>
      </c>
      <c r="G5" s="223">
        <f>SUM(G6,G8,G9,G10,G11,G12,G13,G14,G15,G16,G17)</f>
        <v>-1285070</v>
      </c>
      <c r="H5" s="161">
        <f>SUM(E5:G5)</f>
        <v>46184650</v>
      </c>
      <c r="I5" s="189">
        <f>SUM(I6,I8,I9,I10,I11,I12,I13,I14,I15,I16,I17)</f>
        <v>46184618.5</v>
      </c>
      <c r="J5" s="189">
        <f>SUM(J6,J8,J9,J10,J11,J12,J13,J14,J15,J16,J17)</f>
        <v>45909606.5</v>
      </c>
      <c r="K5" s="189">
        <f>I5-J5</f>
        <v>275012</v>
      </c>
    </row>
    <row r="6" spans="1:17" ht="17.45" customHeight="1">
      <c r="A6" s="5" t="s">
        <v>7</v>
      </c>
      <c r="B6" s="6" t="s">
        <v>8</v>
      </c>
      <c r="C6" s="5" t="s">
        <v>9</v>
      </c>
      <c r="D6" s="14" t="s">
        <v>250</v>
      </c>
      <c r="E6" s="162">
        <v>1600000</v>
      </c>
      <c r="F6" s="96">
        <v>1555000</v>
      </c>
      <c r="G6" s="96">
        <v>330000</v>
      </c>
      <c r="H6" s="163">
        <f>SUM(E6:G6)</f>
        <v>3485000</v>
      </c>
      <c r="I6" s="191">
        <v>3485000</v>
      </c>
      <c r="J6" s="190">
        <v>3485000</v>
      </c>
      <c r="K6" s="190">
        <f t="shared" ref="K6:K44" si="0">I6-J6</f>
        <v>0</v>
      </c>
      <c r="L6" s="2" t="s">
        <v>251</v>
      </c>
    </row>
    <row r="7" spans="1:17" ht="17.45" customHeight="1">
      <c r="A7" s="5"/>
      <c r="B7" s="8"/>
      <c r="C7" s="9" t="s">
        <v>10</v>
      </c>
      <c r="D7" s="10"/>
      <c r="E7" s="164">
        <v>0</v>
      </c>
      <c r="F7" s="114"/>
      <c r="G7" s="114"/>
      <c r="H7" s="165"/>
      <c r="I7" s="191"/>
      <c r="J7" s="190"/>
      <c r="K7" s="190">
        <f t="shared" si="0"/>
        <v>0</v>
      </c>
    </row>
    <row r="8" spans="1:17" ht="17.45" customHeight="1">
      <c r="A8" s="5" t="s">
        <v>7</v>
      </c>
      <c r="B8" s="5" t="s">
        <v>7</v>
      </c>
      <c r="C8" s="11" t="s">
        <v>11</v>
      </c>
      <c r="D8" s="12" t="s">
        <v>12</v>
      </c>
      <c r="E8" s="166">
        <v>10225400</v>
      </c>
      <c r="F8" s="102">
        <v>502000</v>
      </c>
      <c r="G8" s="102">
        <v>91590</v>
      </c>
      <c r="H8" s="167">
        <f t="shared" ref="H8:H13" si="1">SUM(E8:G8)</f>
        <v>10818990</v>
      </c>
      <c r="I8" s="192">
        <v>10818985</v>
      </c>
      <c r="J8" s="193">
        <v>10717360</v>
      </c>
      <c r="K8" s="193">
        <f t="shared" si="0"/>
        <v>101625</v>
      </c>
      <c r="L8" s="2" t="s">
        <v>301</v>
      </c>
      <c r="M8" s="91">
        <f>SUM(J8:J10)</f>
        <v>33047663.5</v>
      </c>
    </row>
    <row r="9" spans="1:17" ht="17.45" customHeight="1">
      <c r="A9" s="5" t="s">
        <v>7</v>
      </c>
      <c r="B9" s="5" t="s">
        <v>7</v>
      </c>
      <c r="C9" s="5" t="s">
        <v>7</v>
      </c>
      <c r="D9" s="5" t="s">
        <v>13</v>
      </c>
      <c r="E9" s="162">
        <v>9212000</v>
      </c>
      <c r="F9" s="96">
        <v>640000</v>
      </c>
      <c r="G9" s="96">
        <v>92010</v>
      </c>
      <c r="H9" s="168">
        <f t="shared" si="1"/>
        <v>9944010</v>
      </c>
      <c r="I9" s="192">
        <v>9944004</v>
      </c>
      <c r="J9" s="193">
        <v>9895402</v>
      </c>
      <c r="K9" s="193">
        <f t="shared" si="0"/>
        <v>48602</v>
      </c>
    </row>
    <row r="10" spans="1:17" ht="17.45" customHeight="1">
      <c r="A10" s="5" t="s">
        <v>7</v>
      </c>
      <c r="B10" s="5" t="s">
        <v>7</v>
      </c>
      <c r="C10" s="5" t="s">
        <v>7</v>
      </c>
      <c r="D10" s="14" t="s">
        <v>14</v>
      </c>
      <c r="E10" s="162">
        <v>12369600</v>
      </c>
      <c r="F10" s="96">
        <v>85170</v>
      </c>
      <c r="G10" s="96">
        <v>72720</v>
      </c>
      <c r="H10" s="168">
        <f t="shared" si="1"/>
        <v>12527490</v>
      </c>
      <c r="I10" s="194">
        <v>12527485.5</v>
      </c>
      <c r="J10" s="195">
        <v>12434901.5</v>
      </c>
      <c r="K10" s="195">
        <f t="shared" si="0"/>
        <v>92584</v>
      </c>
    </row>
    <row r="11" spans="1:17" ht="17.45" customHeight="1">
      <c r="A11" s="5" t="s">
        <v>7</v>
      </c>
      <c r="B11" s="5" t="s">
        <v>7</v>
      </c>
      <c r="C11" s="11" t="s">
        <v>15</v>
      </c>
      <c r="D11" s="12" t="s">
        <v>16</v>
      </c>
      <c r="E11" s="166">
        <v>0</v>
      </c>
      <c r="F11" s="102">
        <v>134300</v>
      </c>
      <c r="G11" s="102"/>
      <c r="H11" s="169">
        <f t="shared" si="1"/>
        <v>134300</v>
      </c>
      <c r="I11" s="196">
        <v>134293</v>
      </c>
      <c r="J11" s="190">
        <v>103180</v>
      </c>
      <c r="K11" s="190">
        <f t="shared" si="0"/>
        <v>31113</v>
      </c>
    </row>
    <row r="12" spans="1:17" ht="17.45" customHeight="1">
      <c r="A12" s="5" t="s">
        <v>7</v>
      </c>
      <c r="B12" s="16" t="s">
        <v>17</v>
      </c>
      <c r="C12" s="70" t="s">
        <v>18</v>
      </c>
      <c r="D12" s="71" t="s">
        <v>19</v>
      </c>
      <c r="E12" s="170">
        <v>3711600</v>
      </c>
      <c r="F12" s="171">
        <v>-1841330</v>
      </c>
      <c r="G12" s="171"/>
      <c r="H12" s="172">
        <f t="shared" si="1"/>
        <v>1870270</v>
      </c>
      <c r="I12" s="226">
        <v>1870270</v>
      </c>
      <c r="J12" s="227">
        <v>1870270</v>
      </c>
      <c r="K12" s="227">
        <f t="shared" si="0"/>
        <v>0</v>
      </c>
    </row>
    <row r="13" spans="1:17" ht="17.45" customHeight="1">
      <c r="A13" s="5" t="s">
        <v>7</v>
      </c>
      <c r="B13" s="18"/>
      <c r="C13" s="228" t="s">
        <v>20</v>
      </c>
      <c r="D13" s="229" t="s">
        <v>21</v>
      </c>
      <c r="E13" s="182">
        <v>1482000</v>
      </c>
      <c r="F13" s="118">
        <v>0</v>
      </c>
      <c r="G13" s="118">
        <v>-677620</v>
      </c>
      <c r="H13" s="230">
        <f t="shared" si="1"/>
        <v>804380</v>
      </c>
      <c r="I13" s="191">
        <v>804378</v>
      </c>
      <c r="J13" s="190">
        <v>804378</v>
      </c>
      <c r="K13" s="190">
        <f t="shared" si="0"/>
        <v>0</v>
      </c>
    </row>
    <row r="14" spans="1:17" ht="17.45" customHeight="1">
      <c r="A14" s="5"/>
      <c r="B14" s="17" t="s">
        <v>7</v>
      </c>
      <c r="C14" s="17" t="s">
        <v>22</v>
      </c>
      <c r="D14" s="22" t="s">
        <v>23</v>
      </c>
      <c r="E14" s="174">
        <v>0</v>
      </c>
      <c r="F14" s="96">
        <v>0</v>
      </c>
      <c r="G14" s="96"/>
      <c r="H14" s="175">
        <v>0</v>
      </c>
      <c r="I14" s="192"/>
      <c r="J14" s="193"/>
      <c r="K14" s="193">
        <f t="shared" si="0"/>
        <v>0</v>
      </c>
    </row>
    <row r="15" spans="1:17" ht="17.45" customHeight="1">
      <c r="A15" s="5"/>
      <c r="B15" s="17" t="s">
        <v>7</v>
      </c>
      <c r="C15" s="17" t="s">
        <v>7</v>
      </c>
      <c r="D15" s="18" t="s">
        <v>24</v>
      </c>
      <c r="E15" s="174">
        <v>1345000</v>
      </c>
      <c r="F15" s="96">
        <v>-575000</v>
      </c>
      <c r="G15" s="96">
        <v>-515220</v>
      </c>
      <c r="H15" s="175">
        <f>SUM(E15:G15)</f>
        <v>254780</v>
      </c>
      <c r="I15" s="192">
        <v>254774</v>
      </c>
      <c r="J15" s="193">
        <v>254774</v>
      </c>
      <c r="K15" s="193">
        <f t="shared" si="0"/>
        <v>0</v>
      </c>
    </row>
    <row r="16" spans="1:17" ht="17.45" customHeight="1">
      <c r="A16" s="5"/>
      <c r="B16" s="17" t="s">
        <v>7</v>
      </c>
      <c r="C16" s="20" t="s">
        <v>25</v>
      </c>
      <c r="D16" s="71" t="s">
        <v>26</v>
      </c>
      <c r="E16" s="170">
        <v>9600000</v>
      </c>
      <c r="F16" s="171">
        <v>-2719120</v>
      </c>
      <c r="G16" s="171">
        <v>-690430</v>
      </c>
      <c r="H16" s="172">
        <f>SUM(E16:G16)</f>
        <v>6190450</v>
      </c>
      <c r="I16" s="191">
        <v>6190449</v>
      </c>
      <c r="J16" s="190">
        <v>6189361</v>
      </c>
      <c r="K16" s="190">
        <f t="shared" si="0"/>
        <v>1088</v>
      </c>
      <c r="N16" s="87"/>
      <c r="O16" s="87"/>
      <c r="P16" s="87"/>
      <c r="Q16" s="87"/>
    </row>
    <row r="17" spans="1:17" ht="17.45" customHeight="1">
      <c r="A17" s="5"/>
      <c r="B17" s="17" t="s">
        <v>7</v>
      </c>
      <c r="C17" s="70" t="s">
        <v>27</v>
      </c>
      <c r="D17" s="71" t="s">
        <v>28</v>
      </c>
      <c r="E17" s="170">
        <v>129250</v>
      </c>
      <c r="F17" s="171">
        <v>13850</v>
      </c>
      <c r="G17" s="171">
        <v>11880</v>
      </c>
      <c r="H17" s="172">
        <f>SUM(E17:G17)</f>
        <v>154980</v>
      </c>
      <c r="I17" s="191">
        <v>154980</v>
      </c>
      <c r="J17" s="190">
        <v>154980</v>
      </c>
      <c r="K17" s="190">
        <f t="shared" si="0"/>
        <v>0</v>
      </c>
      <c r="N17" s="87"/>
      <c r="O17" s="87"/>
      <c r="P17" s="87"/>
      <c r="Q17" s="87"/>
    </row>
    <row r="18" spans="1:17" ht="17.45" customHeight="1">
      <c r="A18" s="242" t="s">
        <v>29</v>
      </c>
      <c r="B18" s="242"/>
      <c r="C18" s="242"/>
      <c r="D18" s="4" t="s">
        <v>7</v>
      </c>
      <c r="E18" s="161">
        <f>E19+E20+E21+E22+E23+E24+E25+E26+E28+E27</f>
        <v>10075000</v>
      </c>
      <c r="F18" s="161">
        <f t="shared" ref="F18:I18" si="2">F19+F20+F21+F22+F23+F24+F25+F26+F28+F27</f>
        <v>563450</v>
      </c>
      <c r="G18" s="111">
        <f t="shared" si="2"/>
        <v>1390100</v>
      </c>
      <c r="H18" s="176">
        <f t="shared" ref="H18:H28" si="3">SUM(E18:G18)</f>
        <v>12028550</v>
      </c>
      <c r="I18" s="197">
        <f t="shared" si="2"/>
        <v>12028488.67</v>
      </c>
      <c r="J18" s="197">
        <f t="shared" ref="J18" si="4">J19+J20+J21+J22+J23+J24+J25+J26+J28+J27</f>
        <v>12028488.67</v>
      </c>
      <c r="K18" s="197">
        <f t="shared" si="0"/>
        <v>0</v>
      </c>
      <c r="L18" s="2" t="s">
        <v>293</v>
      </c>
    </row>
    <row r="19" spans="1:17" ht="17.45" customHeight="1">
      <c r="A19" s="5" t="s">
        <v>7</v>
      </c>
      <c r="B19" s="6" t="s">
        <v>30</v>
      </c>
      <c r="C19" s="11" t="s">
        <v>31</v>
      </c>
      <c r="D19" s="14" t="s">
        <v>252</v>
      </c>
      <c r="E19" s="162">
        <v>6000000</v>
      </c>
      <c r="F19" s="96">
        <v>273000</v>
      </c>
      <c r="G19" s="96">
        <v>213070</v>
      </c>
      <c r="H19" s="163">
        <f t="shared" si="3"/>
        <v>6486070</v>
      </c>
      <c r="I19" s="191">
        <v>6486065.7999999998</v>
      </c>
      <c r="J19" s="190">
        <v>6486065.7999999998</v>
      </c>
      <c r="K19" s="190">
        <f t="shared" si="0"/>
        <v>0</v>
      </c>
    </row>
    <row r="20" spans="1:17" ht="17.45" customHeight="1">
      <c r="A20" s="5"/>
      <c r="B20" s="5"/>
      <c r="C20" s="11" t="s">
        <v>32</v>
      </c>
      <c r="D20" s="23" t="s">
        <v>253</v>
      </c>
      <c r="E20" s="166">
        <v>2800000</v>
      </c>
      <c r="F20" s="102">
        <v>0</v>
      </c>
      <c r="G20" s="102">
        <v>717580</v>
      </c>
      <c r="H20" s="169">
        <f t="shared" si="3"/>
        <v>3517580</v>
      </c>
      <c r="I20" s="191">
        <v>3517575.13</v>
      </c>
      <c r="J20" s="190">
        <v>3517575.13</v>
      </c>
      <c r="K20" s="190">
        <f t="shared" si="0"/>
        <v>0</v>
      </c>
      <c r="L20" s="91"/>
    </row>
    <row r="21" spans="1:17" ht="17.45" customHeight="1">
      <c r="A21" s="5"/>
      <c r="B21" s="17"/>
      <c r="C21" s="69"/>
      <c r="D21" s="68" t="s">
        <v>254</v>
      </c>
      <c r="E21" s="177">
        <v>172000</v>
      </c>
      <c r="F21" s="178">
        <v>41080</v>
      </c>
      <c r="G21" s="178"/>
      <c r="H21" s="179">
        <f t="shared" si="3"/>
        <v>213080</v>
      </c>
      <c r="I21" s="191">
        <v>213073.93</v>
      </c>
      <c r="J21" s="190">
        <v>213073.93</v>
      </c>
      <c r="K21" s="190">
        <f t="shared" si="0"/>
        <v>0</v>
      </c>
    </row>
    <row r="22" spans="1:17" ht="17.45" customHeight="1">
      <c r="A22" s="5"/>
      <c r="B22" s="17" t="s">
        <v>7</v>
      </c>
      <c r="C22" s="20" t="s">
        <v>33</v>
      </c>
      <c r="D22" s="24" t="s">
        <v>255</v>
      </c>
      <c r="E22" s="173">
        <v>700000</v>
      </c>
      <c r="F22" s="102">
        <v>0</v>
      </c>
      <c r="G22" s="102">
        <v>-10020</v>
      </c>
      <c r="H22" s="180">
        <f t="shared" si="3"/>
        <v>689980</v>
      </c>
      <c r="I22" s="198">
        <v>689976.28</v>
      </c>
      <c r="J22" s="190">
        <v>689976.28</v>
      </c>
      <c r="K22" s="190">
        <f t="shared" si="0"/>
        <v>0</v>
      </c>
    </row>
    <row r="23" spans="1:17" ht="17.45" customHeight="1">
      <c r="A23" s="5"/>
      <c r="B23" s="17" t="s">
        <v>7</v>
      </c>
      <c r="C23" s="20" t="s">
        <v>34</v>
      </c>
      <c r="D23" s="24" t="s">
        <v>256</v>
      </c>
      <c r="E23" s="173">
        <v>259000</v>
      </c>
      <c r="F23" s="102">
        <v>0</v>
      </c>
      <c r="G23" s="102">
        <v>2050</v>
      </c>
      <c r="H23" s="180">
        <f t="shared" si="3"/>
        <v>261050</v>
      </c>
      <c r="I23" s="198">
        <v>261043.53</v>
      </c>
      <c r="J23" s="190">
        <v>261043.53</v>
      </c>
      <c r="K23" s="190">
        <f t="shared" si="0"/>
        <v>0</v>
      </c>
      <c r="O23" s="221"/>
    </row>
    <row r="24" spans="1:17" ht="17.45" customHeight="1">
      <c r="A24" s="5"/>
      <c r="B24" s="17" t="s">
        <v>7</v>
      </c>
      <c r="C24" s="25" t="s">
        <v>35</v>
      </c>
      <c r="D24" s="26" t="s">
        <v>36</v>
      </c>
      <c r="E24" s="173">
        <v>0</v>
      </c>
      <c r="F24" s="102">
        <v>0</v>
      </c>
      <c r="G24" s="102">
        <v>241630</v>
      </c>
      <c r="H24" s="181">
        <f t="shared" si="3"/>
        <v>241630</v>
      </c>
      <c r="I24" s="198">
        <v>241625.13</v>
      </c>
      <c r="J24" s="190">
        <v>241625.13</v>
      </c>
      <c r="K24" s="190">
        <f t="shared" si="0"/>
        <v>0</v>
      </c>
    </row>
    <row r="25" spans="1:17" ht="17.45" customHeight="1">
      <c r="A25" s="5"/>
      <c r="B25" s="17" t="s">
        <v>7</v>
      </c>
      <c r="C25" s="20" t="s">
        <v>37</v>
      </c>
      <c r="D25" s="24" t="s">
        <v>38</v>
      </c>
      <c r="E25" s="182">
        <v>144000</v>
      </c>
      <c r="F25" s="118">
        <v>96800</v>
      </c>
      <c r="G25" s="118"/>
      <c r="H25" s="183">
        <f t="shared" si="3"/>
        <v>240800</v>
      </c>
      <c r="I25" s="199">
        <v>240786</v>
      </c>
      <c r="J25" s="190">
        <v>240786</v>
      </c>
      <c r="K25" s="190">
        <f t="shared" si="0"/>
        <v>0</v>
      </c>
      <c r="L25" s="91"/>
    </row>
    <row r="26" spans="1:17" ht="17.45" customHeight="1">
      <c r="A26" s="5"/>
      <c r="B26" s="18"/>
      <c r="C26" s="17"/>
      <c r="D26" s="24" t="s">
        <v>39</v>
      </c>
      <c r="E26" s="182">
        <v>0</v>
      </c>
      <c r="F26" s="118">
        <v>152570</v>
      </c>
      <c r="G26" s="118"/>
      <c r="H26" s="183">
        <f t="shared" si="3"/>
        <v>152570</v>
      </c>
      <c r="I26" s="199">
        <v>152561.25</v>
      </c>
      <c r="J26" s="190">
        <v>152561.25</v>
      </c>
      <c r="K26" s="190">
        <f t="shared" si="0"/>
        <v>0</v>
      </c>
    </row>
    <row r="27" spans="1:17" ht="17.45" customHeight="1">
      <c r="A27" s="5"/>
      <c r="B27" s="18"/>
      <c r="C27" s="17"/>
      <c r="D27" s="24" t="s">
        <v>180</v>
      </c>
      <c r="E27" s="182"/>
      <c r="F27" s="118"/>
      <c r="G27" s="118">
        <v>187660</v>
      </c>
      <c r="H27" s="183">
        <f t="shared" si="3"/>
        <v>187660</v>
      </c>
      <c r="I27" s="199">
        <v>187657.31</v>
      </c>
      <c r="J27" s="190">
        <v>187657.31</v>
      </c>
      <c r="K27" s="190">
        <f t="shared" si="0"/>
        <v>0</v>
      </c>
    </row>
    <row r="28" spans="1:17" ht="17.45" customHeight="1">
      <c r="A28" s="5"/>
      <c r="B28" s="28" t="s">
        <v>40</v>
      </c>
      <c r="C28" s="25" t="s">
        <v>41</v>
      </c>
      <c r="D28" s="29" t="s">
        <v>42</v>
      </c>
      <c r="E28" s="184">
        <v>0</v>
      </c>
      <c r="F28" s="97">
        <v>0</v>
      </c>
      <c r="G28" s="96">
        <v>38130</v>
      </c>
      <c r="H28" s="183">
        <f t="shared" si="3"/>
        <v>38130</v>
      </c>
      <c r="I28" s="191">
        <v>38124.31</v>
      </c>
      <c r="J28" s="190">
        <v>38124.31</v>
      </c>
      <c r="K28" s="190">
        <f t="shared" si="0"/>
        <v>0</v>
      </c>
    </row>
    <row r="29" spans="1:17" ht="17.45" customHeight="1">
      <c r="A29" s="242" t="s">
        <v>198</v>
      </c>
      <c r="B29" s="242"/>
      <c r="C29" s="84"/>
      <c r="D29" s="4" t="s">
        <v>7</v>
      </c>
      <c r="E29" s="161">
        <f t="shared" ref="E29:J29" si="5">E30+E31+E32+E33+E34+E35+E36+E37</f>
        <v>300150</v>
      </c>
      <c r="F29" s="161">
        <f t="shared" si="5"/>
        <v>-102000</v>
      </c>
      <c r="G29" s="111">
        <f t="shared" si="5"/>
        <v>33410</v>
      </c>
      <c r="H29" s="161">
        <f t="shared" si="5"/>
        <v>231560</v>
      </c>
      <c r="I29" s="200">
        <f t="shared" si="5"/>
        <v>231529.40999999997</v>
      </c>
      <c r="J29" s="200">
        <f t="shared" si="5"/>
        <v>231529.40999999997</v>
      </c>
      <c r="K29" s="200">
        <f t="shared" si="0"/>
        <v>0</v>
      </c>
    </row>
    <row r="30" spans="1:17" ht="17.45" customHeight="1">
      <c r="A30" s="5" t="s">
        <v>7</v>
      </c>
      <c r="B30" s="6" t="s">
        <v>43</v>
      </c>
      <c r="C30" s="5" t="s">
        <v>44</v>
      </c>
      <c r="D30" s="12" t="s">
        <v>45</v>
      </c>
      <c r="E30" s="166">
        <v>140000</v>
      </c>
      <c r="F30" s="102">
        <v>-90000</v>
      </c>
      <c r="G30" s="102"/>
      <c r="H30" s="169">
        <f t="shared" ref="H30:H37" si="6">SUM(E30:G30)</f>
        <v>50000</v>
      </c>
      <c r="I30" s="191">
        <v>50000</v>
      </c>
      <c r="J30" s="190">
        <v>50000</v>
      </c>
      <c r="K30" s="190">
        <f t="shared" si="0"/>
        <v>0</v>
      </c>
      <c r="L30" s="2" t="s">
        <v>264</v>
      </c>
    </row>
    <row r="31" spans="1:17" ht="17.45" customHeight="1">
      <c r="A31" s="5" t="s">
        <v>7</v>
      </c>
      <c r="B31" s="5" t="s">
        <v>7</v>
      </c>
      <c r="C31" s="5" t="s">
        <v>7</v>
      </c>
      <c r="D31" s="12" t="s">
        <v>268</v>
      </c>
      <c r="E31" s="166">
        <v>80000</v>
      </c>
      <c r="F31" s="102">
        <v>-40000</v>
      </c>
      <c r="G31" s="102">
        <v>-9620</v>
      </c>
      <c r="H31" s="167">
        <f t="shared" si="6"/>
        <v>30380</v>
      </c>
      <c r="I31" s="192">
        <v>30373.3</v>
      </c>
      <c r="J31" s="193">
        <v>30373.3</v>
      </c>
      <c r="K31" s="193">
        <f t="shared" si="0"/>
        <v>0</v>
      </c>
      <c r="L31" s="2" t="s">
        <v>292</v>
      </c>
    </row>
    <row r="32" spans="1:17" ht="17.45" customHeight="1">
      <c r="A32" s="5" t="s">
        <v>7</v>
      </c>
      <c r="B32" s="5" t="s">
        <v>7</v>
      </c>
      <c r="C32" s="5" t="s">
        <v>7</v>
      </c>
      <c r="D32" s="14" t="s">
        <v>265</v>
      </c>
      <c r="E32" s="162">
        <v>30000</v>
      </c>
      <c r="F32" s="96">
        <v>10000</v>
      </c>
      <c r="G32" s="96">
        <v>-1550</v>
      </c>
      <c r="H32" s="168">
        <f t="shared" si="6"/>
        <v>38450</v>
      </c>
      <c r="I32" s="192">
        <v>38450</v>
      </c>
      <c r="J32" s="193">
        <v>38450</v>
      </c>
      <c r="K32" s="193">
        <f t="shared" si="0"/>
        <v>0</v>
      </c>
      <c r="L32" s="2" t="s">
        <v>269</v>
      </c>
    </row>
    <row r="33" spans="1:14" ht="17.45" customHeight="1">
      <c r="A33" s="5"/>
      <c r="B33" s="14"/>
      <c r="C33" s="5"/>
      <c r="D33" s="10" t="s">
        <v>46</v>
      </c>
      <c r="E33" s="164">
        <v>2150</v>
      </c>
      <c r="F33" s="114">
        <v>0</v>
      </c>
      <c r="G33" s="114">
        <v>-610</v>
      </c>
      <c r="H33" s="165">
        <f t="shared" si="6"/>
        <v>1540</v>
      </c>
      <c r="I33" s="191">
        <v>1531</v>
      </c>
      <c r="J33" s="190">
        <v>1531</v>
      </c>
      <c r="K33" s="190">
        <f t="shared" si="0"/>
        <v>0</v>
      </c>
    </row>
    <row r="34" spans="1:14" ht="17.45" customHeight="1">
      <c r="A34" s="5"/>
      <c r="B34" s="12" t="s">
        <v>47</v>
      </c>
      <c r="C34" s="11" t="s">
        <v>48</v>
      </c>
      <c r="D34" s="12" t="s">
        <v>266</v>
      </c>
      <c r="E34" s="166">
        <v>2000</v>
      </c>
      <c r="F34" s="102">
        <v>8000</v>
      </c>
      <c r="G34" s="102">
        <v>2640</v>
      </c>
      <c r="H34" s="169">
        <f t="shared" si="6"/>
        <v>12640</v>
      </c>
      <c r="I34" s="191">
        <v>12635</v>
      </c>
      <c r="J34" s="190">
        <v>12635</v>
      </c>
      <c r="K34" s="190">
        <f t="shared" si="0"/>
        <v>0</v>
      </c>
      <c r="L34" s="2" t="s">
        <v>267</v>
      </c>
    </row>
    <row r="35" spans="1:14" ht="17.45" customHeight="1">
      <c r="A35" s="5"/>
      <c r="B35" s="12" t="s">
        <v>49</v>
      </c>
      <c r="C35" s="11" t="s">
        <v>50</v>
      </c>
      <c r="D35" s="12" t="s">
        <v>51</v>
      </c>
      <c r="E35" s="166">
        <v>0</v>
      </c>
      <c r="F35" s="102">
        <v>10000</v>
      </c>
      <c r="G35" s="102"/>
      <c r="H35" s="169">
        <f t="shared" si="6"/>
        <v>10000</v>
      </c>
      <c r="I35" s="191">
        <v>10000</v>
      </c>
      <c r="J35" s="190">
        <v>10000</v>
      </c>
      <c r="K35" s="190">
        <f t="shared" si="0"/>
        <v>0</v>
      </c>
    </row>
    <row r="36" spans="1:14" ht="17.45" customHeight="1">
      <c r="A36" s="5" t="s">
        <v>7</v>
      </c>
      <c r="B36" s="30" t="s">
        <v>52</v>
      </c>
      <c r="C36" s="11" t="s">
        <v>53</v>
      </c>
      <c r="D36" s="23" t="s">
        <v>270</v>
      </c>
      <c r="E36" s="166">
        <v>10000</v>
      </c>
      <c r="F36" s="102">
        <v>0</v>
      </c>
      <c r="G36" s="102">
        <v>-10000</v>
      </c>
      <c r="H36" s="167">
        <f t="shared" si="6"/>
        <v>0</v>
      </c>
      <c r="I36" s="192"/>
      <c r="J36" s="193"/>
      <c r="K36" s="193">
        <f t="shared" si="0"/>
        <v>0</v>
      </c>
      <c r="L36" s="2" t="s">
        <v>272</v>
      </c>
    </row>
    <row r="37" spans="1:14" ht="17.45" customHeight="1">
      <c r="A37" s="5" t="s">
        <v>7</v>
      </c>
      <c r="B37" s="5" t="s">
        <v>7</v>
      </c>
      <c r="C37" s="15" t="s">
        <v>7</v>
      </c>
      <c r="D37" s="201" t="s">
        <v>271</v>
      </c>
      <c r="E37" s="185">
        <v>36000</v>
      </c>
      <c r="F37" s="97">
        <v>0</v>
      </c>
      <c r="G37" s="97">
        <v>52550</v>
      </c>
      <c r="H37" s="186">
        <f t="shared" si="6"/>
        <v>88550</v>
      </c>
      <c r="I37" s="192">
        <v>88540.11</v>
      </c>
      <c r="J37" s="193">
        <v>88540.11</v>
      </c>
      <c r="K37" s="193">
        <f t="shared" si="0"/>
        <v>0</v>
      </c>
    </row>
    <row r="38" spans="1:14" ht="17.45" customHeight="1">
      <c r="A38" s="242" t="s">
        <v>54</v>
      </c>
      <c r="B38" s="242"/>
      <c r="C38" s="84"/>
      <c r="D38" s="10" t="s">
        <v>7</v>
      </c>
      <c r="E38" s="161">
        <f t="shared" ref="E38:J38" si="7">E39</f>
        <v>0</v>
      </c>
      <c r="F38" s="111">
        <f t="shared" si="7"/>
        <v>107880</v>
      </c>
      <c r="G38" s="111">
        <f t="shared" si="7"/>
        <v>0</v>
      </c>
      <c r="H38" s="176">
        <f t="shared" si="7"/>
        <v>107880</v>
      </c>
      <c r="I38" s="159">
        <f t="shared" si="7"/>
        <v>107874</v>
      </c>
      <c r="J38" s="159">
        <f t="shared" si="7"/>
        <v>107874</v>
      </c>
      <c r="K38" s="159">
        <f t="shared" si="0"/>
        <v>0</v>
      </c>
    </row>
    <row r="39" spans="1:14" ht="17.45" customHeight="1">
      <c r="A39" s="12"/>
      <c r="B39" s="6" t="s">
        <v>55</v>
      </c>
      <c r="C39" s="5" t="s">
        <v>56</v>
      </c>
      <c r="D39" s="12" t="s">
        <v>57</v>
      </c>
      <c r="E39" s="166">
        <v>0</v>
      </c>
      <c r="F39" s="102">
        <v>107880</v>
      </c>
      <c r="G39" s="102"/>
      <c r="H39" s="167">
        <f>SUM(E39:G39)</f>
        <v>107880</v>
      </c>
      <c r="I39" s="192">
        <v>107874</v>
      </c>
      <c r="J39" s="193">
        <v>107874</v>
      </c>
      <c r="K39" s="193">
        <f t="shared" si="0"/>
        <v>0</v>
      </c>
    </row>
    <row r="40" spans="1:14" ht="17.45" customHeight="1">
      <c r="A40" s="242" t="s">
        <v>199</v>
      </c>
      <c r="B40" s="242"/>
      <c r="C40" s="31"/>
      <c r="D40" s="10"/>
      <c r="E40" s="161">
        <f t="shared" ref="E40:J40" si="8">E41</f>
        <v>0</v>
      </c>
      <c r="F40" s="111">
        <f t="shared" si="8"/>
        <v>970</v>
      </c>
      <c r="G40" s="111">
        <f t="shared" si="8"/>
        <v>0</v>
      </c>
      <c r="H40" s="176">
        <f t="shared" si="8"/>
        <v>970</v>
      </c>
      <c r="I40" s="159">
        <f t="shared" si="8"/>
        <v>968</v>
      </c>
      <c r="J40" s="159">
        <f t="shared" si="8"/>
        <v>968</v>
      </c>
      <c r="K40" s="159">
        <f t="shared" si="0"/>
        <v>0</v>
      </c>
    </row>
    <row r="41" spans="1:14" ht="17.45" customHeight="1">
      <c r="A41" s="14"/>
      <c r="B41" s="30" t="s">
        <v>58</v>
      </c>
      <c r="C41" s="11" t="s">
        <v>59</v>
      </c>
      <c r="D41" s="14" t="s">
        <v>60</v>
      </c>
      <c r="E41" s="162">
        <v>0</v>
      </c>
      <c r="F41" s="96">
        <v>970</v>
      </c>
      <c r="G41" s="96"/>
      <c r="H41" s="168">
        <f>SUM(E41:G41)</f>
        <v>970</v>
      </c>
      <c r="I41" s="192">
        <v>968</v>
      </c>
      <c r="J41" s="193">
        <v>968</v>
      </c>
      <c r="K41" s="193">
        <f t="shared" si="0"/>
        <v>0</v>
      </c>
    </row>
    <row r="42" spans="1:14" ht="17.45" customHeight="1">
      <c r="A42" s="242" t="s">
        <v>200</v>
      </c>
      <c r="B42" s="242"/>
      <c r="C42" s="85"/>
      <c r="D42" s="4"/>
      <c r="E42" s="161">
        <f>E43+E44</f>
        <v>1250000</v>
      </c>
      <c r="F42" s="187">
        <f>F43+F44</f>
        <v>4234830</v>
      </c>
      <c r="G42" s="187">
        <f>G43+G44</f>
        <v>0</v>
      </c>
      <c r="H42" s="188">
        <f>SUM(E42:G42)</f>
        <v>5484830</v>
      </c>
      <c r="I42" s="159">
        <f>I43+I44</f>
        <v>5484826.3799999999</v>
      </c>
      <c r="J42" s="159">
        <f>J43+J44</f>
        <v>5484826.3799999999</v>
      </c>
      <c r="K42" s="159">
        <f t="shared" si="0"/>
        <v>0</v>
      </c>
    </row>
    <row r="43" spans="1:14" ht="17.45" customHeight="1">
      <c r="A43" s="12"/>
      <c r="B43" s="12" t="s">
        <v>61</v>
      </c>
      <c r="C43" s="11" t="s">
        <v>62</v>
      </c>
      <c r="D43" s="12" t="s">
        <v>273</v>
      </c>
      <c r="E43" s="166">
        <v>0</v>
      </c>
      <c r="F43" s="102">
        <v>492185</v>
      </c>
      <c r="G43" s="102"/>
      <c r="H43" s="167">
        <f>SUM(E43:G43)</f>
        <v>492185</v>
      </c>
      <c r="I43" s="191">
        <v>492184.92</v>
      </c>
      <c r="J43" s="193">
        <v>492184.92</v>
      </c>
      <c r="K43" s="193">
        <f t="shared" si="0"/>
        <v>0</v>
      </c>
    </row>
    <row r="44" spans="1:14" ht="17.45" customHeight="1">
      <c r="A44" s="14"/>
      <c r="B44" s="5"/>
      <c r="C44" s="11" t="s">
        <v>63</v>
      </c>
      <c r="D44" s="12" t="s">
        <v>64</v>
      </c>
      <c r="E44" s="166">
        <v>1250000</v>
      </c>
      <c r="F44" s="102">
        <v>3742645</v>
      </c>
      <c r="G44" s="102"/>
      <c r="H44" s="169">
        <f>SUM(E44:G44)</f>
        <v>4992645</v>
      </c>
      <c r="I44" s="191">
        <v>4992641.46</v>
      </c>
      <c r="J44" s="190">
        <v>4992641.46</v>
      </c>
      <c r="K44" s="190">
        <f t="shared" si="0"/>
        <v>0</v>
      </c>
    </row>
    <row r="45" spans="1:14" ht="17.45" customHeight="1">
      <c r="A45" s="243" t="s">
        <v>299</v>
      </c>
      <c r="B45" s="244"/>
      <c r="C45" s="244"/>
      <c r="D45" s="245"/>
      <c r="E45" s="224">
        <f t="shared" ref="E45:K45" si="9">E5+E18+E29+E38+E40+E42</f>
        <v>61300000</v>
      </c>
      <c r="F45" s="224">
        <f t="shared" si="9"/>
        <v>2600000</v>
      </c>
      <c r="G45" s="224">
        <f t="shared" si="9"/>
        <v>138440</v>
      </c>
      <c r="H45" s="224">
        <f t="shared" si="9"/>
        <v>64038440</v>
      </c>
      <c r="I45" s="225">
        <f t="shared" si="9"/>
        <v>64038304.960000001</v>
      </c>
      <c r="J45" s="225">
        <f t="shared" si="9"/>
        <v>63763292.960000001</v>
      </c>
      <c r="K45" s="225">
        <f t="shared" si="9"/>
        <v>275012</v>
      </c>
      <c r="L45" s="91"/>
    </row>
    <row r="46" spans="1:14" ht="17.45" customHeight="1"/>
    <row r="47" spans="1:14" ht="17.45" customHeight="1">
      <c r="N47" s="55"/>
    </row>
    <row r="48" spans="1:14" ht="17.45" customHeight="1"/>
    <row r="49" spans="13:17" ht="17.45" customHeight="1"/>
    <row r="50" spans="13:17" ht="17.45" customHeight="1">
      <c r="M50" s="55"/>
      <c r="N50" s="88"/>
      <c r="O50" s="88"/>
      <c r="P50" s="88"/>
      <c r="Q50" s="88"/>
    </row>
    <row r="51" spans="13:17" ht="17.45" customHeight="1">
      <c r="M51" s="55"/>
      <c r="N51" s="88"/>
      <c r="O51" s="88"/>
      <c r="P51" s="88"/>
      <c r="Q51" s="88"/>
    </row>
    <row r="52" spans="13:17" ht="13.5" customHeight="1">
      <c r="M52" s="55"/>
      <c r="N52" s="88"/>
      <c r="O52" s="88"/>
      <c r="P52" s="88"/>
      <c r="Q52" s="88"/>
    </row>
    <row r="53" spans="13:17" ht="13.5" customHeight="1">
      <c r="N53" s="88"/>
      <c r="O53" s="88"/>
      <c r="P53" s="88"/>
      <c r="Q53" s="88"/>
    </row>
    <row r="54" spans="13:17" ht="13.5" customHeight="1">
      <c r="M54" s="55"/>
      <c r="N54" s="88"/>
      <c r="O54" s="88"/>
      <c r="P54" s="88"/>
      <c r="Q54" s="88"/>
    </row>
    <row r="55" spans="13:17" ht="13.5" customHeight="1">
      <c r="M55" s="55"/>
      <c r="N55" s="88"/>
      <c r="O55" s="88"/>
      <c r="P55" s="88"/>
      <c r="Q55" s="88"/>
    </row>
    <row r="56" spans="13:17" ht="13.5" customHeight="1">
      <c r="M56" s="55"/>
      <c r="N56" s="88"/>
      <c r="O56" s="88"/>
      <c r="P56" s="88"/>
      <c r="Q56" s="88"/>
    </row>
    <row r="57" spans="13:17" ht="13.5" customHeight="1">
      <c r="N57" s="88"/>
      <c r="O57" s="88"/>
      <c r="P57" s="88"/>
      <c r="Q57" s="88"/>
    </row>
    <row r="58" spans="13:17" ht="13.5" customHeight="1">
      <c r="M58" s="55"/>
      <c r="N58" s="89"/>
      <c r="O58" s="88"/>
      <c r="P58" s="88"/>
      <c r="Q58" s="88"/>
    </row>
    <row r="59" spans="13:17" ht="13.5" customHeight="1">
      <c r="M59" s="55"/>
      <c r="N59" s="88"/>
      <c r="O59" s="88"/>
      <c r="P59" s="88"/>
      <c r="Q59" s="88"/>
    </row>
    <row r="60" spans="13:17" ht="13.5" customHeight="1">
      <c r="M60" s="55"/>
      <c r="N60" s="88"/>
      <c r="O60" s="88"/>
      <c r="P60" s="88"/>
      <c r="Q60" s="88"/>
    </row>
    <row r="61" spans="13:17" ht="13.5" customHeight="1">
      <c r="M61" s="55"/>
      <c r="N61" s="88"/>
      <c r="O61" s="88"/>
      <c r="P61" s="88"/>
      <c r="Q61" s="88"/>
    </row>
    <row r="62" spans="13:17" ht="13.5" customHeight="1">
      <c r="N62" s="90"/>
      <c r="O62" s="88"/>
      <c r="P62" s="88"/>
      <c r="Q62" s="88"/>
    </row>
  </sheetData>
  <autoFilter ref="A4:Q45"/>
  <mergeCells count="18">
    <mergeCell ref="A1:H1"/>
    <mergeCell ref="A3:C3"/>
    <mergeCell ref="D3:D4"/>
    <mergeCell ref="E3:E4"/>
    <mergeCell ref="F3:F4"/>
    <mergeCell ref="H3:H4"/>
    <mergeCell ref="G3:G4"/>
    <mergeCell ref="A2:K2"/>
    <mergeCell ref="I3:I4"/>
    <mergeCell ref="J3:J4"/>
    <mergeCell ref="K3:K4"/>
    <mergeCell ref="A29:B29"/>
    <mergeCell ref="A5:C5"/>
    <mergeCell ref="A45:D45"/>
    <mergeCell ref="A38:B38"/>
    <mergeCell ref="A40:B40"/>
    <mergeCell ref="A42:B42"/>
    <mergeCell ref="A18:C18"/>
  </mergeCells>
  <phoneticPr fontId="3" type="noConversion"/>
  <printOptions horizontalCentered="1"/>
  <pageMargins left="0.15748031496062992" right="0.15748031496062992" top="0.39370078740157483" bottom="0.35433070866141736" header="0" footer="0"/>
  <pageSetup paperSize="9" scale="79" pageOrder="overThenDown" orientation="landscape" useFirstPageNumber="1" verticalDpi="300" r:id="rId1"/>
  <headerFooter alignWithMargins="0">
    <oddFooter>&amp;N페이지 중 &amp;P페이지</oddFooter>
  </headerFooter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Q154"/>
  <sheetViews>
    <sheetView view="pageBreakPreview" zoomScaleNormal="100" zoomScaleSheetLayoutView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G150" sqref="G150"/>
    </sheetView>
  </sheetViews>
  <sheetFormatPr defaultRowHeight="13.5" customHeight="1"/>
  <cols>
    <col min="1" max="2" width="3.25" style="55" customWidth="1"/>
    <col min="3" max="3" width="21.125" style="55" customWidth="1"/>
    <col min="4" max="4" width="31.625" style="55" customWidth="1"/>
    <col min="5" max="5" width="15.25" style="56" customWidth="1"/>
    <col min="6" max="7" width="13.25" style="57" customWidth="1"/>
    <col min="8" max="8" width="12.75" style="58" customWidth="1"/>
    <col min="9" max="9" width="13.25" style="2" customWidth="1"/>
    <col min="10" max="10" width="10" style="2" bestFit="1" customWidth="1"/>
    <col min="11" max="11" width="13" style="2" customWidth="1"/>
    <col min="12" max="12" width="10" style="2" hidden="1" customWidth="1"/>
    <col min="13" max="13" width="11" style="2" hidden="1" customWidth="1"/>
    <col min="14" max="14" width="0" style="2" hidden="1" customWidth="1"/>
    <col min="15" max="15" width="11.875" style="2" bestFit="1" customWidth="1"/>
    <col min="16" max="16" width="12.5" style="2" bestFit="1" customWidth="1"/>
    <col min="17" max="117" width="9" style="2"/>
    <col min="118" max="119" width="4" style="2" customWidth="1"/>
    <col min="120" max="120" width="19.875" style="2" customWidth="1"/>
    <col min="121" max="121" width="40.125" style="2" customWidth="1"/>
    <col min="122" max="122" width="14.25" style="2" customWidth="1"/>
    <col min="123" max="124" width="13.75" style="2" customWidth="1"/>
    <col min="125" max="125" width="13.5" style="2" customWidth="1"/>
    <col min="126" max="16384" width="9" style="2"/>
  </cols>
  <sheetData>
    <row r="1" spans="1:15" ht="42" customHeight="1">
      <c r="A1" s="246" t="s">
        <v>186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</row>
    <row r="2" spans="1:15" ht="20.100000000000001" customHeight="1">
      <c r="A2" s="253" t="s">
        <v>296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</row>
    <row r="3" spans="1:15" ht="16.7" customHeight="1">
      <c r="A3" s="247" t="s">
        <v>0</v>
      </c>
      <c r="B3" s="247"/>
      <c r="C3" s="247"/>
      <c r="D3" s="248" t="s">
        <v>291</v>
      </c>
      <c r="E3" s="278" t="s">
        <v>1</v>
      </c>
      <c r="F3" s="278" t="s">
        <v>201</v>
      </c>
      <c r="G3" s="278" t="s">
        <v>202</v>
      </c>
      <c r="H3" s="280" t="s">
        <v>170</v>
      </c>
      <c r="I3" s="282" t="s">
        <v>187</v>
      </c>
      <c r="J3" s="282" t="s">
        <v>188</v>
      </c>
      <c r="K3" s="285" t="s">
        <v>189</v>
      </c>
    </row>
    <row r="4" spans="1:15" ht="18.75" customHeight="1">
      <c r="A4" s="3" t="s">
        <v>3</v>
      </c>
      <c r="B4" s="3" t="s">
        <v>4</v>
      </c>
      <c r="C4" s="3" t="s">
        <v>5</v>
      </c>
      <c r="D4" s="249"/>
      <c r="E4" s="279"/>
      <c r="F4" s="279"/>
      <c r="G4" s="279"/>
      <c r="H4" s="281"/>
      <c r="I4" s="283"/>
      <c r="J4" s="284"/>
      <c r="K4" s="283"/>
    </row>
    <row r="5" spans="1:15" ht="16.7" customHeight="1">
      <c r="A5" s="265" t="s">
        <v>65</v>
      </c>
      <c r="B5" s="266"/>
      <c r="C5" s="270"/>
      <c r="D5" s="62" t="s">
        <v>7</v>
      </c>
      <c r="E5" s="111">
        <f t="shared" ref="E5:J5" si="0">E6+E14+E20</f>
        <v>24480130</v>
      </c>
      <c r="F5" s="111">
        <f t="shared" si="0"/>
        <v>877170</v>
      </c>
      <c r="G5" s="111">
        <f t="shared" si="0"/>
        <v>-328090</v>
      </c>
      <c r="H5" s="111">
        <f t="shared" si="0"/>
        <v>25029210</v>
      </c>
      <c r="I5" s="155">
        <f t="shared" si="0"/>
        <v>24572181.370000001</v>
      </c>
      <c r="J5" s="155">
        <f t="shared" si="0"/>
        <v>0</v>
      </c>
      <c r="K5" s="155">
        <f>H5-I5</f>
        <v>457028.62999999896</v>
      </c>
    </row>
    <row r="6" spans="1:15" ht="16.7" customHeight="1">
      <c r="A6" s="11" t="s">
        <v>7</v>
      </c>
      <c r="B6" s="261" t="s">
        <v>66</v>
      </c>
      <c r="C6" s="260"/>
      <c r="D6" s="33" t="s">
        <v>7</v>
      </c>
      <c r="E6" s="112">
        <f>E7+E8+E9+E10+E11+E12+E13</f>
        <v>21557640</v>
      </c>
      <c r="F6" s="113">
        <f>F7+F8+F9+F10+F11+F12+F13</f>
        <v>313000</v>
      </c>
      <c r="G6" s="113">
        <f>G7+G8+G9+G10+G11+G12+G13</f>
        <v>-366610</v>
      </c>
      <c r="H6" s="114">
        <f t="shared" ref="H6:H26" si="1">SUM(E6:G6)</f>
        <v>21504030</v>
      </c>
      <c r="I6" s="156">
        <f>I7+I8+I9+I10+I11+I12+I13</f>
        <v>21114014.670000002</v>
      </c>
      <c r="J6" s="156">
        <f>J7+J8+J9+J10+J11+J12+J13</f>
        <v>0</v>
      </c>
      <c r="K6" s="156">
        <f t="shared" ref="K6:K70" si="2">H6-I6</f>
        <v>390015.32999999821</v>
      </c>
    </row>
    <row r="7" spans="1:15" ht="16.7" customHeight="1">
      <c r="A7" s="14" t="s">
        <v>7</v>
      </c>
      <c r="B7" s="34" t="s">
        <v>7</v>
      </c>
      <c r="C7" s="11" t="s">
        <v>66</v>
      </c>
      <c r="D7" s="35" t="s">
        <v>67</v>
      </c>
      <c r="E7" s="108">
        <v>18834640</v>
      </c>
      <c r="F7" s="92">
        <v>273000</v>
      </c>
      <c r="G7" s="92">
        <v>-376590</v>
      </c>
      <c r="H7" s="115">
        <f t="shared" si="1"/>
        <v>18731050</v>
      </c>
      <c r="I7" s="157">
        <v>18731048.57</v>
      </c>
      <c r="J7" s="157"/>
      <c r="K7" s="157">
        <f t="shared" si="2"/>
        <v>1.4299999997019768</v>
      </c>
    </row>
    <row r="8" spans="1:15" ht="16.7" customHeight="1">
      <c r="A8" s="7" t="s">
        <v>7</v>
      </c>
      <c r="B8" s="36" t="s">
        <v>7</v>
      </c>
      <c r="C8" s="13" t="s">
        <v>7</v>
      </c>
      <c r="D8" s="37" t="s">
        <v>68</v>
      </c>
      <c r="E8" s="116">
        <v>471600</v>
      </c>
      <c r="F8" s="92">
        <v>0</v>
      </c>
      <c r="G8" s="92">
        <v>-54720</v>
      </c>
      <c r="H8" s="92">
        <f t="shared" si="1"/>
        <v>416880</v>
      </c>
      <c r="I8" s="157">
        <v>416874</v>
      </c>
      <c r="J8" s="157"/>
      <c r="K8" s="157">
        <f t="shared" si="2"/>
        <v>6</v>
      </c>
      <c r="O8"/>
    </row>
    <row r="9" spans="1:15" ht="16.7" customHeight="1">
      <c r="A9" s="7" t="s">
        <v>7</v>
      </c>
      <c r="B9" s="36" t="s">
        <v>7</v>
      </c>
      <c r="C9" s="13" t="s">
        <v>7</v>
      </c>
      <c r="D9" s="37" t="s">
        <v>69</v>
      </c>
      <c r="E9" s="116">
        <v>1158000</v>
      </c>
      <c r="F9" s="92">
        <v>0</v>
      </c>
      <c r="G9" s="92"/>
      <c r="H9" s="92">
        <f t="shared" si="1"/>
        <v>1158000</v>
      </c>
      <c r="I9" s="157">
        <v>1138685</v>
      </c>
      <c r="J9" s="157"/>
      <c r="K9" s="157">
        <f t="shared" si="2"/>
        <v>19315</v>
      </c>
      <c r="O9"/>
    </row>
    <row r="10" spans="1:15" ht="16.7" customHeight="1">
      <c r="A10" s="7" t="s">
        <v>7</v>
      </c>
      <c r="B10" s="36" t="s">
        <v>7</v>
      </c>
      <c r="C10" s="13" t="s">
        <v>7</v>
      </c>
      <c r="D10" s="37" t="s">
        <v>204</v>
      </c>
      <c r="E10" s="116">
        <v>60000</v>
      </c>
      <c r="F10" s="92">
        <v>0</v>
      </c>
      <c r="G10" s="92"/>
      <c r="H10" s="92">
        <f t="shared" si="1"/>
        <v>60000</v>
      </c>
      <c r="I10" s="157">
        <v>38510</v>
      </c>
      <c r="J10" s="157"/>
      <c r="K10" s="157">
        <f t="shared" si="2"/>
        <v>21490</v>
      </c>
      <c r="O10"/>
    </row>
    <row r="11" spans="1:15" ht="16.7" customHeight="1">
      <c r="A11" s="7" t="s">
        <v>7</v>
      </c>
      <c r="B11" s="36" t="s">
        <v>7</v>
      </c>
      <c r="C11" s="13" t="s">
        <v>7</v>
      </c>
      <c r="D11" s="37" t="s">
        <v>205</v>
      </c>
      <c r="E11" s="116">
        <v>60000</v>
      </c>
      <c r="F11" s="92">
        <v>40000</v>
      </c>
      <c r="G11" s="92">
        <v>64700</v>
      </c>
      <c r="H11" s="92">
        <f t="shared" si="1"/>
        <v>164700</v>
      </c>
      <c r="I11" s="157">
        <v>164665</v>
      </c>
      <c r="J11" s="157"/>
      <c r="K11" s="157">
        <f t="shared" si="2"/>
        <v>35</v>
      </c>
      <c r="O11"/>
    </row>
    <row r="12" spans="1:15" ht="16.7" customHeight="1">
      <c r="A12" s="7" t="s">
        <v>7</v>
      </c>
      <c r="B12" s="36" t="s">
        <v>7</v>
      </c>
      <c r="C12" s="13" t="s">
        <v>7</v>
      </c>
      <c r="D12" s="37" t="s">
        <v>70</v>
      </c>
      <c r="E12" s="116">
        <v>457200</v>
      </c>
      <c r="F12" s="92">
        <v>0</v>
      </c>
      <c r="G12" s="92"/>
      <c r="H12" s="92">
        <f t="shared" si="1"/>
        <v>457200</v>
      </c>
      <c r="I12" s="157">
        <v>374992.1</v>
      </c>
      <c r="J12" s="157"/>
      <c r="K12" s="157">
        <f t="shared" si="2"/>
        <v>82207.900000000023</v>
      </c>
      <c r="O12"/>
    </row>
    <row r="13" spans="1:15" ht="16.7" customHeight="1">
      <c r="A13" s="7" t="s">
        <v>7</v>
      </c>
      <c r="B13" s="36" t="s">
        <v>7</v>
      </c>
      <c r="C13" s="13" t="s">
        <v>7</v>
      </c>
      <c r="D13" s="37" t="s">
        <v>71</v>
      </c>
      <c r="E13" s="116">
        <v>516200</v>
      </c>
      <c r="F13" s="92">
        <v>0</v>
      </c>
      <c r="G13" s="92"/>
      <c r="H13" s="92">
        <f t="shared" si="1"/>
        <v>516200</v>
      </c>
      <c r="I13" s="157">
        <v>249240</v>
      </c>
      <c r="J13" s="157"/>
      <c r="K13" s="157">
        <f t="shared" si="2"/>
        <v>266960</v>
      </c>
      <c r="O13"/>
    </row>
    <row r="14" spans="1:15" ht="16.7" customHeight="1">
      <c r="A14" s="7" t="s">
        <v>7</v>
      </c>
      <c r="B14" s="259" t="s">
        <v>72</v>
      </c>
      <c r="C14" s="260"/>
      <c r="D14" s="39" t="s">
        <v>7</v>
      </c>
      <c r="E14" s="112">
        <f>E15+E16+E17+E18+E19</f>
        <v>2705120</v>
      </c>
      <c r="F14" s="113">
        <f>F15+F16+F17+F18+F19</f>
        <v>20000</v>
      </c>
      <c r="G14" s="113">
        <f>G15+G16+G17+G18+G19</f>
        <v>38520</v>
      </c>
      <c r="H14" s="117">
        <f t="shared" si="1"/>
        <v>2763640</v>
      </c>
      <c r="I14" s="158">
        <f>I15+I16+I17+I18+I19</f>
        <v>2696626.6999999997</v>
      </c>
      <c r="J14" s="158">
        <f>J15+J16+J17+J18+J19</f>
        <v>0</v>
      </c>
      <c r="K14" s="158">
        <f t="shared" si="2"/>
        <v>67013.300000000279</v>
      </c>
      <c r="O14"/>
    </row>
    <row r="15" spans="1:15" ht="16.7" customHeight="1">
      <c r="A15" s="7" t="s">
        <v>7</v>
      </c>
      <c r="B15" s="36" t="s">
        <v>7</v>
      </c>
      <c r="C15" s="11" t="s">
        <v>73</v>
      </c>
      <c r="D15" s="19" t="s">
        <v>74</v>
      </c>
      <c r="E15" s="108">
        <v>2034720</v>
      </c>
      <c r="F15" s="92">
        <v>0</v>
      </c>
      <c r="G15" s="92"/>
      <c r="H15" s="115">
        <f t="shared" si="1"/>
        <v>2034720</v>
      </c>
      <c r="I15" s="157">
        <v>2020986</v>
      </c>
      <c r="J15" s="157"/>
      <c r="K15" s="157">
        <f t="shared" si="2"/>
        <v>13734</v>
      </c>
      <c r="O15"/>
    </row>
    <row r="16" spans="1:15" ht="16.7" customHeight="1">
      <c r="A16" s="7" t="s">
        <v>7</v>
      </c>
      <c r="B16" s="36" t="s">
        <v>7</v>
      </c>
      <c r="C16" s="13" t="s">
        <v>7</v>
      </c>
      <c r="D16" s="37" t="s">
        <v>68</v>
      </c>
      <c r="E16" s="116">
        <v>163800</v>
      </c>
      <c r="F16" s="92">
        <v>0</v>
      </c>
      <c r="G16" s="92"/>
      <c r="H16" s="92">
        <f t="shared" si="1"/>
        <v>163800</v>
      </c>
      <c r="I16" s="157">
        <v>163800</v>
      </c>
      <c r="J16" s="157"/>
      <c r="K16" s="157">
        <f t="shared" si="2"/>
        <v>0</v>
      </c>
    </row>
    <row r="17" spans="1:11" ht="16.7" customHeight="1">
      <c r="A17" s="7" t="s">
        <v>7</v>
      </c>
      <c r="B17" s="36" t="s">
        <v>7</v>
      </c>
      <c r="C17" s="13" t="s">
        <v>7</v>
      </c>
      <c r="D17" s="37" t="s">
        <v>69</v>
      </c>
      <c r="E17" s="116">
        <v>121600</v>
      </c>
      <c r="F17" s="92">
        <v>0</v>
      </c>
      <c r="G17" s="92">
        <v>13800</v>
      </c>
      <c r="H17" s="92">
        <f t="shared" si="1"/>
        <v>135400</v>
      </c>
      <c r="I17" s="157">
        <v>135400</v>
      </c>
      <c r="J17" s="157"/>
      <c r="K17" s="157">
        <f t="shared" si="2"/>
        <v>0</v>
      </c>
    </row>
    <row r="18" spans="1:11" ht="16.7" customHeight="1">
      <c r="A18" s="7" t="s">
        <v>7</v>
      </c>
      <c r="B18" s="36" t="s">
        <v>7</v>
      </c>
      <c r="C18" s="13" t="s">
        <v>7</v>
      </c>
      <c r="D18" s="37" t="s">
        <v>206</v>
      </c>
      <c r="E18" s="116">
        <v>40000</v>
      </c>
      <c r="F18" s="92">
        <v>20000</v>
      </c>
      <c r="G18" s="92">
        <v>24720</v>
      </c>
      <c r="H18" s="92">
        <f t="shared" si="1"/>
        <v>84720</v>
      </c>
      <c r="I18" s="157">
        <v>84715.8</v>
      </c>
      <c r="J18" s="157"/>
      <c r="K18" s="157">
        <f t="shared" si="2"/>
        <v>4.1999999999970896</v>
      </c>
    </row>
    <row r="19" spans="1:11" ht="16.7" customHeight="1">
      <c r="A19" s="7"/>
      <c r="B19" s="36"/>
      <c r="C19" s="13"/>
      <c r="D19" s="37" t="s">
        <v>75</v>
      </c>
      <c r="E19" s="116">
        <v>345000</v>
      </c>
      <c r="F19" s="92">
        <v>0</v>
      </c>
      <c r="G19" s="92"/>
      <c r="H19" s="92">
        <f t="shared" si="1"/>
        <v>345000</v>
      </c>
      <c r="I19" s="157">
        <v>291724.90000000002</v>
      </c>
      <c r="J19" s="157"/>
      <c r="K19" s="157">
        <f t="shared" si="2"/>
        <v>53275.099999999977</v>
      </c>
    </row>
    <row r="20" spans="1:11" ht="16.7" customHeight="1">
      <c r="A20" s="7" t="s">
        <v>7</v>
      </c>
      <c r="B20" s="259" t="s">
        <v>76</v>
      </c>
      <c r="C20" s="260"/>
      <c r="D20" s="40" t="s">
        <v>7</v>
      </c>
      <c r="E20" s="104">
        <f>E21</f>
        <v>217370</v>
      </c>
      <c r="F20" s="114">
        <f>F21</f>
        <v>544170</v>
      </c>
      <c r="G20" s="114"/>
      <c r="H20" s="119">
        <f t="shared" si="1"/>
        <v>761540</v>
      </c>
      <c r="I20" s="158">
        <f>I21</f>
        <v>761540</v>
      </c>
      <c r="J20" s="158">
        <f>J21</f>
        <v>0</v>
      </c>
      <c r="K20" s="158">
        <f t="shared" si="2"/>
        <v>0</v>
      </c>
    </row>
    <row r="21" spans="1:11" ht="16.7" customHeight="1">
      <c r="A21" s="7" t="s">
        <v>7</v>
      </c>
      <c r="B21" s="41" t="s">
        <v>7</v>
      </c>
      <c r="C21" s="11" t="s">
        <v>77</v>
      </c>
      <c r="D21" s="44" t="s">
        <v>171</v>
      </c>
      <c r="E21" s="120">
        <v>217370</v>
      </c>
      <c r="F21" s="102">
        <v>544170</v>
      </c>
      <c r="G21" s="102"/>
      <c r="H21" s="121">
        <f t="shared" si="1"/>
        <v>761540</v>
      </c>
      <c r="I21" s="158">
        <v>761540</v>
      </c>
      <c r="J21" s="158"/>
      <c r="K21" s="158">
        <f t="shared" si="2"/>
        <v>0</v>
      </c>
    </row>
    <row r="22" spans="1:11" ht="16.7" customHeight="1">
      <c r="A22" s="262" t="s">
        <v>78</v>
      </c>
      <c r="B22" s="262"/>
      <c r="C22" s="262"/>
      <c r="D22" s="74" t="s">
        <v>7</v>
      </c>
      <c r="E22" s="75">
        <f>E23+E58+E99+E106</f>
        <v>18979320</v>
      </c>
      <c r="F22" s="75">
        <f>F23+F58+F99+F106</f>
        <v>1559630</v>
      </c>
      <c r="G22" s="75">
        <f>G23+G58+G99+G106</f>
        <v>309130</v>
      </c>
      <c r="H22" s="122">
        <f t="shared" si="1"/>
        <v>20848080</v>
      </c>
      <c r="I22" s="159">
        <f>I23+I58+I99+I106</f>
        <v>18038759.620000001</v>
      </c>
      <c r="J22" s="159">
        <f>J23+J58+J99+J106</f>
        <v>0</v>
      </c>
      <c r="K22" s="159">
        <f t="shared" si="2"/>
        <v>2809320.379999999</v>
      </c>
    </row>
    <row r="23" spans="1:11" ht="16.7" customHeight="1">
      <c r="A23" s="5" t="s">
        <v>7</v>
      </c>
      <c r="B23" s="263" t="s">
        <v>79</v>
      </c>
      <c r="C23" s="264"/>
      <c r="D23" s="21" t="s">
        <v>7</v>
      </c>
      <c r="E23" s="123">
        <f>E24+E27+E28+E29+E33+E36+E40+E41+E45+E53</f>
        <v>15899450</v>
      </c>
      <c r="F23" s="73">
        <f t="shared" ref="F23:J23" si="3">F24+F27+F28+F29+F33+F36+F40+F41+F45+F53</f>
        <v>1242530</v>
      </c>
      <c r="G23" s="73">
        <f t="shared" si="3"/>
        <v>32520</v>
      </c>
      <c r="H23" s="124">
        <f t="shared" si="3"/>
        <v>17174500</v>
      </c>
      <c r="I23" s="158">
        <f t="shared" si="3"/>
        <v>15136681</v>
      </c>
      <c r="J23" s="158">
        <f t="shared" si="3"/>
        <v>0</v>
      </c>
      <c r="K23" s="158">
        <f t="shared" si="2"/>
        <v>2037819</v>
      </c>
    </row>
    <row r="24" spans="1:11" ht="16.7" customHeight="1">
      <c r="A24" s="14" t="s">
        <v>7</v>
      </c>
      <c r="B24" s="42" t="s">
        <v>7</v>
      </c>
      <c r="C24" s="42" t="s">
        <v>80</v>
      </c>
      <c r="D24" s="37"/>
      <c r="E24" s="116">
        <f>E25+E26</f>
        <v>2622800</v>
      </c>
      <c r="F24" s="116">
        <f>F25+F26</f>
        <v>178130</v>
      </c>
      <c r="G24" s="116"/>
      <c r="H24" s="92">
        <f t="shared" si="1"/>
        <v>2800930</v>
      </c>
      <c r="I24" s="157">
        <f>I25+I26</f>
        <v>2563765.5300000003</v>
      </c>
      <c r="J24" s="157">
        <f>J25+J26</f>
        <v>0</v>
      </c>
      <c r="K24" s="157">
        <f t="shared" si="2"/>
        <v>237164.46999999974</v>
      </c>
    </row>
    <row r="25" spans="1:11" ht="16.7" customHeight="1">
      <c r="A25" s="14"/>
      <c r="B25" s="42"/>
      <c r="C25" s="42"/>
      <c r="D25" s="37" t="s">
        <v>81</v>
      </c>
      <c r="E25" s="116">
        <v>550600</v>
      </c>
      <c r="F25" s="116">
        <v>178130</v>
      </c>
      <c r="G25" s="116"/>
      <c r="H25" s="92">
        <f t="shared" si="1"/>
        <v>728730</v>
      </c>
      <c r="I25" s="157">
        <v>598223.53</v>
      </c>
      <c r="J25" s="157"/>
      <c r="K25" s="157">
        <f t="shared" si="2"/>
        <v>130506.46999999997</v>
      </c>
    </row>
    <row r="26" spans="1:11" ht="16.7" customHeight="1">
      <c r="A26" s="7" t="s">
        <v>7</v>
      </c>
      <c r="B26" s="43" t="s">
        <v>7</v>
      </c>
      <c r="C26" s="43" t="s">
        <v>7</v>
      </c>
      <c r="D26" s="64" t="s">
        <v>82</v>
      </c>
      <c r="E26" s="125">
        <v>2072200</v>
      </c>
      <c r="F26" s="126"/>
      <c r="G26" s="126"/>
      <c r="H26" s="92">
        <f t="shared" si="1"/>
        <v>2072200</v>
      </c>
      <c r="I26" s="157">
        <v>1965542</v>
      </c>
      <c r="J26" s="157"/>
      <c r="K26" s="157">
        <f t="shared" si="2"/>
        <v>106658</v>
      </c>
    </row>
    <row r="27" spans="1:11" ht="16.7" customHeight="1">
      <c r="A27" s="7" t="s">
        <v>7</v>
      </c>
      <c r="B27" s="43" t="s">
        <v>7</v>
      </c>
      <c r="C27" s="12" t="s">
        <v>83</v>
      </c>
      <c r="D27" s="76" t="s">
        <v>207</v>
      </c>
      <c r="E27" s="127">
        <v>200000</v>
      </c>
      <c r="F27" s="102">
        <v>0</v>
      </c>
      <c r="G27" s="102">
        <v>8100</v>
      </c>
      <c r="H27" s="121">
        <f t="shared" ref="H27:H39" si="4">SUM(E27:G27)</f>
        <v>208100</v>
      </c>
      <c r="I27" s="158">
        <v>208080.46</v>
      </c>
      <c r="J27" s="158"/>
      <c r="K27" s="158">
        <f t="shared" si="2"/>
        <v>19.540000000008149</v>
      </c>
    </row>
    <row r="28" spans="1:11" ht="16.7" customHeight="1">
      <c r="A28" s="7"/>
      <c r="B28" s="43"/>
      <c r="C28" s="12" t="s">
        <v>84</v>
      </c>
      <c r="D28" s="76" t="s">
        <v>208</v>
      </c>
      <c r="E28" s="127">
        <v>90000</v>
      </c>
      <c r="F28" s="102">
        <v>0</v>
      </c>
      <c r="G28" s="102"/>
      <c r="H28" s="121">
        <f t="shared" si="4"/>
        <v>90000</v>
      </c>
      <c r="I28" s="158">
        <v>7500</v>
      </c>
      <c r="J28" s="158"/>
      <c r="K28" s="158">
        <f t="shared" si="2"/>
        <v>82500</v>
      </c>
    </row>
    <row r="29" spans="1:11" ht="16.7" customHeight="1">
      <c r="A29" s="7"/>
      <c r="B29" s="43"/>
      <c r="C29" s="11" t="s">
        <v>85</v>
      </c>
      <c r="D29" s="50"/>
      <c r="E29" s="120">
        <f>SUM(E30:E32)</f>
        <v>148000</v>
      </c>
      <c r="F29" s="128">
        <f>SUM(F30:F32)</f>
        <v>0</v>
      </c>
      <c r="G29" s="129">
        <f>SUM(G30:G32)</f>
        <v>240</v>
      </c>
      <c r="H29" s="115">
        <f t="shared" si="4"/>
        <v>148240</v>
      </c>
      <c r="I29" s="157">
        <f>SUM(I30:I32)</f>
        <v>120022.76</v>
      </c>
      <c r="J29" s="157">
        <f>SUM(J30:J32)</f>
        <v>0</v>
      </c>
      <c r="K29" s="157">
        <f t="shared" si="2"/>
        <v>28217.240000000005</v>
      </c>
    </row>
    <row r="30" spans="1:11" ht="16.7" customHeight="1">
      <c r="A30" s="7"/>
      <c r="B30" s="43"/>
      <c r="C30" s="13"/>
      <c r="D30" s="19" t="s">
        <v>209</v>
      </c>
      <c r="E30" s="116">
        <v>60000</v>
      </c>
      <c r="F30" s="92"/>
      <c r="G30" s="92"/>
      <c r="H30" s="92">
        <f t="shared" si="4"/>
        <v>60000</v>
      </c>
      <c r="I30" s="157">
        <v>38856.5</v>
      </c>
      <c r="J30" s="157"/>
      <c r="K30" s="157">
        <f t="shared" si="2"/>
        <v>21143.5</v>
      </c>
    </row>
    <row r="31" spans="1:11" ht="16.7" customHeight="1">
      <c r="A31" s="7"/>
      <c r="B31" s="43"/>
      <c r="C31" s="13" t="s">
        <v>7</v>
      </c>
      <c r="D31" s="27" t="s">
        <v>210</v>
      </c>
      <c r="E31" s="116">
        <v>72000</v>
      </c>
      <c r="F31" s="92"/>
      <c r="G31" s="92">
        <v>240</v>
      </c>
      <c r="H31" s="92">
        <f t="shared" si="4"/>
        <v>72240</v>
      </c>
      <c r="I31" s="157">
        <v>72236.399999999994</v>
      </c>
      <c r="J31" s="157"/>
      <c r="K31" s="157">
        <f t="shared" si="2"/>
        <v>3.6000000000058208</v>
      </c>
    </row>
    <row r="32" spans="1:11" ht="16.7" customHeight="1">
      <c r="A32" s="7"/>
      <c r="B32" s="43"/>
      <c r="C32" s="13"/>
      <c r="D32" s="37" t="s">
        <v>211</v>
      </c>
      <c r="E32" s="116">
        <v>16000</v>
      </c>
      <c r="F32" s="92"/>
      <c r="G32" s="92"/>
      <c r="H32" s="100">
        <f t="shared" si="4"/>
        <v>16000</v>
      </c>
      <c r="I32" s="157">
        <v>8929.86</v>
      </c>
      <c r="J32" s="157"/>
      <c r="K32" s="157">
        <f t="shared" si="2"/>
        <v>7070.1399999999994</v>
      </c>
    </row>
    <row r="33" spans="1:11" ht="16.7" customHeight="1">
      <c r="A33" s="7" t="s">
        <v>7</v>
      </c>
      <c r="B33" s="43" t="s">
        <v>7</v>
      </c>
      <c r="C33" s="11" t="s">
        <v>86</v>
      </c>
      <c r="D33" s="47"/>
      <c r="E33" s="130">
        <f>SUM(E34:E35)</f>
        <v>612000</v>
      </c>
      <c r="F33" s="128">
        <v>0</v>
      </c>
      <c r="G33" s="128"/>
      <c r="H33" s="128">
        <f t="shared" si="4"/>
        <v>612000</v>
      </c>
      <c r="I33" s="160">
        <f>SUM(I34:I35)</f>
        <v>288207.87</v>
      </c>
      <c r="J33" s="160">
        <f>SUM(J34:J35)</f>
        <v>0</v>
      </c>
      <c r="K33" s="160">
        <f t="shared" si="2"/>
        <v>323792.13</v>
      </c>
    </row>
    <row r="34" spans="1:11" ht="16.7" customHeight="1">
      <c r="A34" s="7"/>
      <c r="B34" s="43"/>
      <c r="C34" s="13"/>
      <c r="D34" s="37" t="s">
        <v>212</v>
      </c>
      <c r="E34" s="116">
        <v>540000</v>
      </c>
      <c r="F34" s="92"/>
      <c r="G34" s="92"/>
      <c r="H34" s="126">
        <f t="shared" si="4"/>
        <v>540000</v>
      </c>
      <c r="I34" s="157">
        <v>220016.7</v>
      </c>
      <c r="J34" s="157"/>
      <c r="K34" s="157">
        <f t="shared" si="2"/>
        <v>319983.3</v>
      </c>
    </row>
    <row r="35" spans="1:11" ht="16.7" customHeight="1">
      <c r="A35" s="7" t="s">
        <v>7</v>
      </c>
      <c r="B35" s="43" t="s">
        <v>7</v>
      </c>
      <c r="C35" s="38" t="s">
        <v>7</v>
      </c>
      <c r="D35" s="45" t="s">
        <v>213</v>
      </c>
      <c r="E35" s="123">
        <v>72000</v>
      </c>
      <c r="F35" s="100"/>
      <c r="G35" s="100"/>
      <c r="H35" s="132">
        <f t="shared" si="4"/>
        <v>72000</v>
      </c>
      <c r="I35" s="157">
        <v>68191.17</v>
      </c>
      <c r="J35" s="157"/>
      <c r="K35" s="157">
        <f t="shared" si="2"/>
        <v>3808.8300000000017</v>
      </c>
    </row>
    <row r="36" spans="1:11" ht="16.7" customHeight="1">
      <c r="A36" s="7" t="s">
        <v>7</v>
      </c>
      <c r="B36" s="43" t="s">
        <v>7</v>
      </c>
      <c r="C36" s="11" t="s">
        <v>87</v>
      </c>
      <c r="D36" s="46"/>
      <c r="E36" s="120">
        <f>E37+E38+E39</f>
        <v>373500</v>
      </c>
      <c r="F36" s="115">
        <v>0</v>
      </c>
      <c r="G36" s="115"/>
      <c r="H36" s="115">
        <f t="shared" si="4"/>
        <v>373500</v>
      </c>
      <c r="I36" s="160">
        <f>I37+I38+I39</f>
        <v>327351.28000000003</v>
      </c>
      <c r="J36" s="160">
        <f>J37+J38+J39</f>
        <v>0</v>
      </c>
      <c r="K36" s="160">
        <f t="shared" si="2"/>
        <v>46148.719999999972</v>
      </c>
    </row>
    <row r="37" spans="1:11" ht="16.7" customHeight="1">
      <c r="A37" s="7"/>
      <c r="B37" s="43"/>
      <c r="C37" s="13"/>
      <c r="D37" s="19" t="s">
        <v>214</v>
      </c>
      <c r="E37" s="116">
        <v>36000</v>
      </c>
      <c r="F37" s="92"/>
      <c r="G37" s="92"/>
      <c r="H37" s="92">
        <f t="shared" si="4"/>
        <v>36000</v>
      </c>
      <c r="I37" s="157">
        <v>16252.11</v>
      </c>
      <c r="J37" s="157"/>
      <c r="K37" s="157">
        <f t="shared" si="2"/>
        <v>19747.89</v>
      </c>
    </row>
    <row r="38" spans="1:11" ht="16.7" customHeight="1">
      <c r="A38" s="7" t="s">
        <v>7</v>
      </c>
      <c r="B38" s="43" t="s">
        <v>7</v>
      </c>
      <c r="C38" s="13" t="s">
        <v>7</v>
      </c>
      <c r="D38" s="37" t="s">
        <v>215</v>
      </c>
      <c r="E38" s="116">
        <v>45000</v>
      </c>
      <c r="F38" s="92"/>
      <c r="G38" s="92"/>
      <c r="H38" s="92">
        <f t="shared" si="4"/>
        <v>45000</v>
      </c>
      <c r="I38" s="157">
        <v>33186.17</v>
      </c>
      <c r="J38" s="157"/>
      <c r="K38" s="157">
        <f t="shared" si="2"/>
        <v>11813.830000000002</v>
      </c>
    </row>
    <row r="39" spans="1:11" ht="16.7" customHeight="1">
      <c r="A39" s="7" t="s">
        <v>7</v>
      </c>
      <c r="B39" s="43" t="s">
        <v>7</v>
      </c>
      <c r="C39" s="13" t="s">
        <v>7</v>
      </c>
      <c r="D39" s="37" t="s">
        <v>88</v>
      </c>
      <c r="E39" s="116">
        <v>292500</v>
      </c>
      <c r="F39" s="92"/>
      <c r="G39" s="92"/>
      <c r="H39" s="92">
        <f t="shared" si="4"/>
        <v>292500</v>
      </c>
      <c r="I39" s="157">
        <v>277913</v>
      </c>
      <c r="J39" s="157"/>
      <c r="K39" s="157">
        <f t="shared" si="2"/>
        <v>14587</v>
      </c>
    </row>
    <row r="40" spans="1:11" ht="16.7" customHeight="1">
      <c r="A40" s="7"/>
      <c r="B40" s="43"/>
      <c r="C40" s="12" t="s">
        <v>89</v>
      </c>
      <c r="D40" s="76" t="s">
        <v>90</v>
      </c>
      <c r="E40" s="133">
        <v>62000</v>
      </c>
      <c r="F40" s="115">
        <v>0</v>
      </c>
      <c r="G40" s="115">
        <v>24180</v>
      </c>
      <c r="H40" s="115">
        <f t="shared" ref="H40:H64" si="5">SUM(E40:G40)</f>
        <v>86180</v>
      </c>
      <c r="I40" s="160">
        <v>86177.72</v>
      </c>
      <c r="J40" s="160"/>
      <c r="K40" s="160">
        <f t="shared" si="2"/>
        <v>2.2799999999988358</v>
      </c>
    </row>
    <row r="41" spans="1:11" ht="16.7" customHeight="1">
      <c r="A41" s="7" t="s">
        <v>7</v>
      </c>
      <c r="B41" s="43" t="s">
        <v>7</v>
      </c>
      <c r="C41" s="11" t="s">
        <v>91</v>
      </c>
      <c r="D41" s="50"/>
      <c r="E41" s="110">
        <f>E42+E43+E44</f>
        <v>219000</v>
      </c>
      <c r="F41" s="115">
        <v>0</v>
      </c>
      <c r="G41" s="115"/>
      <c r="H41" s="115">
        <f t="shared" si="5"/>
        <v>219000</v>
      </c>
      <c r="I41" s="160">
        <f>I42+I43+I44</f>
        <v>142345.21</v>
      </c>
      <c r="J41" s="160">
        <f>J42+J43+J44</f>
        <v>0</v>
      </c>
      <c r="K41" s="160">
        <f t="shared" si="2"/>
        <v>76654.790000000008</v>
      </c>
    </row>
    <row r="42" spans="1:11" ht="16.7" customHeight="1">
      <c r="A42" s="7"/>
      <c r="B42" s="43"/>
      <c r="C42" s="13"/>
      <c r="D42" s="37" t="s">
        <v>92</v>
      </c>
      <c r="E42" s="108">
        <v>85000</v>
      </c>
      <c r="F42" s="92">
        <v>0</v>
      </c>
      <c r="G42" s="92"/>
      <c r="H42" s="92">
        <f t="shared" si="5"/>
        <v>85000</v>
      </c>
      <c r="I42" s="157">
        <v>35907.96</v>
      </c>
      <c r="J42" s="157"/>
      <c r="K42" s="157">
        <f t="shared" si="2"/>
        <v>49092.04</v>
      </c>
    </row>
    <row r="43" spans="1:11" ht="16.7" customHeight="1">
      <c r="A43" s="7" t="s">
        <v>7</v>
      </c>
      <c r="B43" s="43" t="s">
        <v>7</v>
      </c>
      <c r="C43" s="13" t="s">
        <v>7</v>
      </c>
      <c r="D43" s="37" t="s">
        <v>93</v>
      </c>
      <c r="E43" s="108">
        <v>84000</v>
      </c>
      <c r="F43" s="92">
        <v>0</v>
      </c>
      <c r="G43" s="92"/>
      <c r="H43" s="92">
        <f t="shared" si="5"/>
        <v>84000</v>
      </c>
      <c r="I43" s="157">
        <v>77340</v>
      </c>
      <c r="J43" s="157"/>
      <c r="K43" s="157">
        <f t="shared" si="2"/>
        <v>6660</v>
      </c>
    </row>
    <row r="44" spans="1:11" ht="16.7" customHeight="1">
      <c r="A44" s="7" t="s">
        <v>7</v>
      </c>
      <c r="B44" s="43" t="s">
        <v>7</v>
      </c>
      <c r="C44" s="13" t="s">
        <v>7</v>
      </c>
      <c r="D44" s="37" t="s">
        <v>216</v>
      </c>
      <c r="E44" s="108">
        <v>50000</v>
      </c>
      <c r="F44" s="92">
        <v>0</v>
      </c>
      <c r="G44" s="92"/>
      <c r="H44" s="92">
        <f t="shared" si="5"/>
        <v>50000</v>
      </c>
      <c r="I44" s="157">
        <v>29097.25</v>
      </c>
      <c r="J44" s="157"/>
      <c r="K44" s="157">
        <f t="shared" si="2"/>
        <v>20902.75</v>
      </c>
    </row>
    <row r="45" spans="1:11" ht="16.7" customHeight="1">
      <c r="A45" s="7" t="s">
        <v>7</v>
      </c>
      <c r="B45" s="43" t="s">
        <v>7</v>
      </c>
      <c r="C45" s="11" t="s">
        <v>94</v>
      </c>
      <c r="D45" s="46"/>
      <c r="E45" s="110">
        <f>E46+E47+E48+E49+E50+E51+E52</f>
        <v>11393050</v>
      </c>
      <c r="F45" s="115">
        <f>F46+F47+F48+F49+F50+F51+F52</f>
        <v>0</v>
      </c>
      <c r="G45" s="115"/>
      <c r="H45" s="115">
        <f t="shared" si="5"/>
        <v>11393050</v>
      </c>
      <c r="I45" s="160">
        <f>I46+I47+I48+I49+I50+I51+I52</f>
        <v>10678077.83</v>
      </c>
      <c r="J45" s="160">
        <f>J46+J47+J48+J49+J50+J51+J52</f>
        <v>0</v>
      </c>
      <c r="K45" s="160">
        <f t="shared" si="2"/>
        <v>714972.16999999993</v>
      </c>
    </row>
    <row r="46" spans="1:11" ht="16.7" customHeight="1">
      <c r="A46" s="7"/>
      <c r="B46" s="43"/>
      <c r="C46" s="13"/>
      <c r="D46" s="37" t="s">
        <v>95</v>
      </c>
      <c r="E46" s="108">
        <v>7809600</v>
      </c>
      <c r="F46" s="92">
        <v>0</v>
      </c>
      <c r="G46" s="92"/>
      <c r="H46" s="92">
        <f t="shared" si="5"/>
        <v>7809600</v>
      </c>
      <c r="I46" s="157">
        <v>7676672</v>
      </c>
      <c r="J46" s="157"/>
      <c r="K46" s="157">
        <f t="shared" si="2"/>
        <v>132928</v>
      </c>
    </row>
    <row r="47" spans="1:11" ht="16.7" customHeight="1">
      <c r="A47" s="7" t="s">
        <v>7</v>
      </c>
      <c r="B47" s="43" t="s">
        <v>7</v>
      </c>
      <c r="C47" s="13" t="s">
        <v>7</v>
      </c>
      <c r="D47" s="37" t="s">
        <v>96</v>
      </c>
      <c r="E47" s="108">
        <v>76500</v>
      </c>
      <c r="F47" s="92">
        <v>0</v>
      </c>
      <c r="G47" s="92"/>
      <c r="H47" s="92">
        <f t="shared" si="5"/>
        <v>76500</v>
      </c>
      <c r="I47" s="157">
        <v>20165</v>
      </c>
      <c r="J47" s="157"/>
      <c r="K47" s="157">
        <f t="shared" si="2"/>
        <v>56335</v>
      </c>
    </row>
    <row r="48" spans="1:11" ht="16.7" customHeight="1">
      <c r="A48" s="7" t="s">
        <v>7</v>
      </c>
      <c r="B48" s="43" t="s">
        <v>7</v>
      </c>
      <c r="C48" s="13" t="s">
        <v>7</v>
      </c>
      <c r="D48" s="37" t="s">
        <v>97</v>
      </c>
      <c r="E48" s="116">
        <v>557550</v>
      </c>
      <c r="F48" s="92">
        <v>0</v>
      </c>
      <c r="G48" s="92"/>
      <c r="H48" s="92">
        <f t="shared" si="5"/>
        <v>557550</v>
      </c>
      <c r="I48" s="157">
        <v>414585.8</v>
      </c>
      <c r="J48" s="157"/>
      <c r="K48" s="157">
        <f t="shared" si="2"/>
        <v>142964.20000000001</v>
      </c>
    </row>
    <row r="49" spans="1:12" ht="16.7" customHeight="1">
      <c r="A49" s="7" t="s">
        <v>7</v>
      </c>
      <c r="B49" s="43" t="s">
        <v>7</v>
      </c>
      <c r="C49" s="13" t="s">
        <v>7</v>
      </c>
      <c r="D49" s="27" t="s">
        <v>98</v>
      </c>
      <c r="E49" s="116">
        <v>840000</v>
      </c>
      <c r="F49" s="92">
        <v>0</v>
      </c>
      <c r="G49" s="92"/>
      <c r="H49" s="92">
        <f t="shared" si="5"/>
        <v>840000</v>
      </c>
      <c r="I49" s="157">
        <v>627624.23</v>
      </c>
      <c r="J49" s="157"/>
      <c r="K49" s="157">
        <f t="shared" si="2"/>
        <v>212375.77000000002</v>
      </c>
    </row>
    <row r="50" spans="1:12" ht="16.7" customHeight="1">
      <c r="A50" s="7" t="s">
        <v>7</v>
      </c>
      <c r="B50" s="43" t="s">
        <v>7</v>
      </c>
      <c r="C50" s="13" t="s">
        <v>7</v>
      </c>
      <c r="D50" s="37" t="s">
        <v>217</v>
      </c>
      <c r="E50" s="116">
        <v>270000</v>
      </c>
      <c r="F50" s="92">
        <v>0</v>
      </c>
      <c r="G50" s="92"/>
      <c r="H50" s="92">
        <f t="shared" si="5"/>
        <v>270000</v>
      </c>
      <c r="I50" s="157">
        <v>202050.8</v>
      </c>
      <c r="J50" s="157"/>
      <c r="K50" s="157">
        <f t="shared" si="2"/>
        <v>67949.200000000012</v>
      </c>
    </row>
    <row r="51" spans="1:12" ht="16.7" customHeight="1">
      <c r="A51" s="7"/>
      <c r="B51" s="43"/>
      <c r="C51" s="13"/>
      <c r="D51" s="37" t="s">
        <v>245</v>
      </c>
      <c r="E51" s="116">
        <v>355200</v>
      </c>
      <c r="F51" s="92">
        <v>0</v>
      </c>
      <c r="G51" s="92"/>
      <c r="H51" s="92">
        <f t="shared" si="5"/>
        <v>355200</v>
      </c>
      <c r="I51" s="157">
        <v>348800</v>
      </c>
      <c r="J51" s="157"/>
      <c r="K51" s="157">
        <f t="shared" si="2"/>
        <v>6400</v>
      </c>
      <c r="L51" s="2" t="s">
        <v>248</v>
      </c>
    </row>
    <row r="52" spans="1:12" ht="16.7" customHeight="1">
      <c r="A52" s="7"/>
      <c r="B52" s="43"/>
      <c r="C52" s="13"/>
      <c r="D52" s="37" t="s">
        <v>246</v>
      </c>
      <c r="E52" s="116">
        <v>1484200</v>
      </c>
      <c r="F52" s="92">
        <v>0</v>
      </c>
      <c r="G52" s="92"/>
      <c r="H52" s="92">
        <f t="shared" si="5"/>
        <v>1484200</v>
      </c>
      <c r="I52" s="157">
        <v>1388180</v>
      </c>
      <c r="J52" s="157"/>
      <c r="K52" s="157">
        <f t="shared" si="2"/>
        <v>96020</v>
      </c>
      <c r="L52" s="2" t="s">
        <v>247</v>
      </c>
    </row>
    <row r="53" spans="1:12" ht="16.7" customHeight="1">
      <c r="A53" s="7" t="s">
        <v>7</v>
      </c>
      <c r="B53" s="43" t="s">
        <v>7</v>
      </c>
      <c r="C53" s="11" t="s">
        <v>99</v>
      </c>
      <c r="D53" s="46"/>
      <c r="E53" s="110">
        <f>E54+E56+E55+E57</f>
        <v>179100</v>
      </c>
      <c r="F53" s="115">
        <f>F54+F56+F55+F57</f>
        <v>1064400</v>
      </c>
      <c r="G53" s="115"/>
      <c r="H53" s="115">
        <f t="shared" si="5"/>
        <v>1243500</v>
      </c>
      <c r="I53" s="160">
        <f>I54+I56+I55+I57</f>
        <v>715152.34</v>
      </c>
      <c r="J53" s="160">
        <f>J54+J56+J55+J57</f>
        <v>0</v>
      </c>
      <c r="K53" s="160">
        <f t="shared" si="2"/>
        <v>528347.66</v>
      </c>
    </row>
    <row r="54" spans="1:12" ht="16.7" customHeight="1">
      <c r="A54" s="7"/>
      <c r="B54" s="43"/>
      <c r="C54" s="13"/>
      <c r="D54" s="37" t="s">
        <v>100</v>
      </c>
      <c r="E54" s="108">
        <v>37700</v>
      </c>
      <c r="F54" s="92">
        <v>0</v>
      </c>
      <c r="G54" s="92"/>
      <c r="H54" s="92">
        <f t="shared" si="5"/>
        <v>37700</v>
      </c>
      <c r="I54" s="157">
        <v>31181</v>
      </c>
      <c r="J54" s="157"/>
      <c r="K54" s="157">
        <f t="shared" si="2"/>
        <v>6519</v>
      </c>
    </row>
    <row r="55" spans="1:12" ht="16.7" customHeight="1">
      <c r="A55" s="7"/>
      <c r="B55" s="43"/>
      <c r="C55" s="43"/>
      <c r="D55" s="37" t="s">
        <v>101</v>
      </c>
      <c r="E55" s="108">
        <v>115400</v>
      </c>
      <c r="F55" s="92">
        <v>0</v>
      </c>
      <c r="G55" s="92"/>
      <c r="H55" s="92">
        <f t="shared" si="5"/>
        <v>115400</v>
      </c>
      <c r="I55" s="157">
        <v>67554.2</v>
      </c>
      <c r="J55" s="157"/>
      <c r="K55" s="157">
        <f t="shared" si="2"/>
        <v>47845.8</v>
      </c>
    </row>
    <row r="56" spans="1:12" ht="16.7" customHeight="1">
      <c r="A56" s="7"/>
      <c r="B56" s="43"/>
      <c r="C56" s="43"/>
      <c r="D56" s="37" t="s">
        <v>102</v>
      </c>
      <c r="E56" s="108">
        <v>26000</v>
      </c>
      <c r="F56" s="92">
        <v>0</v>
      </c>
      <c r="G56" s="92"/>
      <c r="H56" s="92">
        <f t="shared" si="5"/>
        <v>26000</v>
      </c>
      <c r="I56" s="157">
        <v>2817.66</v>
      </c>
      <c r="J56" s="157"/>
      <c r="K56" s="157">
        <f t="shared" si="2"/>
        <v>23182.34</v>
      </c>
    </row>
    <row r="57" spans="1:12" ht="16.7" customHeight="1">
      <c r="A57" s="7"/>
      <c r="B57" s="36"/>
      <c r="C57" s="5"/>
      <c r="D57" s="50" t="s">
        <v>218</v>
      </c>
      <c r="E57" s="108"/>
      <c r="F57" s="96">
        <v>1064400</v>
      </c>
      <c r="G57" s="96"/>
      <c r="H57" s="92">
        <f t="shared" si="5"/>
        <v>1064400</v>
      </c>
      <c r="I57" s="157">
        <v>613599.48</v>
      </c>
      <c r="J57" s="157"/>
      <c r="K57" s="157">
        <f t="shared" si="2"/>
        <v>450800.52</v>
      </c>
    </row>
    <row r="58" spans="1:12" ht="16.7" customHeight="1">
      <c r="A58" s="13" t="s">
        <v>7</v>
      </c>
      <c r="B58" s="259" t="s">
        <v>103</v>
      </c>
      <c r="C58" s="260"/>
      <c r="D58" s="48" t="s">
        <v>7</v>
      </c>
      <c r="E58" s="104">
        <f>E59+E63+E69+E72+E73+E77+E78+E84+E85+E88+E89+E92+E96</f>
        <v>1737660</v>
      </c>
      <c r="F58" s="134">
        <f>F59+F63+F69+F72+F73+F77+F78+F84+F85+F88+F89+F92+F96</f>
        <v>307100</v>
      </c>
      <c r="G58" s="134">
        <f>G59+G63+G69+G72+G73+G77+G78+G84+G85+G88+G89+G92+G96</f>
        <v>286630</v>
      </c>
      <c r="H58" s="93">
        <f t="shared" si="5"/>
        <v>2331390</v>
      </c>
      <c r="I58" s="158">
        <f>I59+I63+I69+I72+I73+I77+I78+I84+I85+I88+I89+I92+I96</f>
        <v>1886679.8300000003</v>
      </c>
      <c r="J58" s="158">
        <f>J59+J63+J69+J72+J73+J77+J78+J84+J85+J88+J89+J92+J96</f>
        <v>0</v>
      </c>
      <c r="K58" s="158">
        <f t="shared" si="2"/>
        <v>444710.16999999969</v>
      </c>
    </row>
    <row r="59" spans="1:12" ht="16.7" customHeight="1">
      <c r="A59" s="7" t="s">
        <v>7</v>
      </c>
      <c r="B59" s="49" t="s">
        <v>7</v>
      </c>
      <c r="C59" s="5" t="s">
        <v>104</v>
      </c>
      <c r="D59" s="37"/>
      <c r="E59" s="116">
        <f>E60+E61+E62</f>
        <v>252400</v>
      </c>
      <c r="F59" s="135">
        <f>F60+F61+F62</f>
        <v>41080</v>
      </c>
      <c r="G59" s="94"/>
      <c r="H59" s="94">
        <f t="shared" si="5"/>
        <v>293480</v>
      </c>
      <c r="I59" s="157">
        <f>I60+I61+I62</f>
        <v>273519.09000000003</v>
      </c>
      <c r="J59" s="157">
        <f>J60+J61+J62</f>
        <v>0</v>
      </c>
      <c r="K59" s="157">
        <f t="shared" si="2"/>
        <v>19960.909999999974</v>
      </c>
    </row>
    <row r="60" spans="1:12" ht="16.7" customHeight="1">
      <c r="A60" s="7"/>
      <c r="B60" s="43"/>
      <c r="C60" s="5"/>
      <c r="D60" s="37" t="s">
        <v>105</v>
      </c>
      <c r="E60" s="116">
        <v>38400</v>
      </c>
      <c r="F60" s="96">
        <v>0</v>
      </c>
      <c r="G60" s="96"/>
      <c r="H60" s="96">
        <f t="shared" si="5"/>
        <v>38400</v>
      </c>
      <c r="I60" s="157">
        <v>31941</v>
      </c>
      <c r="J60" s="157"/>
      <c r="K60" s="157">
        <f t="shared" si="2"/>
        <v>6459</v>
      </c>
    </row>
    <row r="61" spans="1:12" ht="16.7" customHeight="1">
      <c r="A61" s="7"/>
      <c r="B61" s="43"/>
      <c r="C61" s="13"/>
      <c r="D61" s="37" t="s">
        <v>106</v>
      </c>
      <c r="E61" s="116">
        <v>172000</v>
      </c>
      <c r="F61" s="96">
        <v>41080</v>
      </c>
      <c r="G61" s="96"/>
      <c r="H61" s="96">
        <f t="shared" si="5"/>
        <v>213080</v>
      </c>
      <c r="I61" s="157">
        <v>212670.03</v>
      </c>
      <c r="J61" s="157"/>
      <c r="K61" s="157">
        <f t="shared" si="2"/>
        <v>409.97000000000116</v>
      </c>
    </row>
    <row r="62" spans="1:12" ht="16.7" customHeight="1">
      <c r="A62" s="7"/>
      <c r="B62" s="43"/>
      <c r="C62" s="13"/>
      <c r="D62" s="37" t="s">
        <v>107</v>
      </c>
      <c r="E62" s="116">
        <v>42000</v>
      </c>
      <c r="F62" s="96">
        <v>0</v>
      </c>
      <c r="G62" s="96"/>
      <c r="H62" s="96">
        <f t="shared" si="5"/>
        <v>42000</v>
      </c>
      <c r="I62" s="157">
        <v>28908.06</v>
      </c>
      <c r="J62" s="157"/>
      <c r="K62" s="157">
        <f t="shared" si="2"/>
        <v>13091.939999999999</v>
      </c>
    </row>
    <row r="63" spans="1:12" ht="16.7" customHeight="1">
      <c r="A63" s="7" t="s">
        <v>7</v>
      </c>
      <c r="B63" s="43" t="s">
        <v>7</v>
      </c>
      <c r="C63" s="11" t="s">
        <v>108</v>
      </c>
      <c r="D63" s="24"/>
      <c r="E63" s="120">
        <f>E64+E65+E66+E67+E68</f>
        <v>144000</v>
      </c>
      <c r="F63" s="136">
        <f t="shared" ref="F63:I63" si="6">F64+F65+F66+F67+F68</f>
        <v>277320</v>
      </c>
      <c r="G63" s="95">
        <f t="shared" si="6"/>
        <v>228810</v>
      </c>
      <c r="H63" s="95">
        <f t="shared" si="5"/>
        <v>650130</v>
      </c>
      <c r="I63" s="160">
        <f t="shared" si="6"/>
        <v>641163.53</v>
      </c>
      <c r="J63" s="160">
        <f>J64+J65+J66+J67</f>
        <v>0</v>
      </c>
      <c r="K63" s="160">
        <f t="shared" si="2"/>
        <v>8966.4699999999721</v>
      </c>
    </row>
    <row r="64" spans="1:12" ht="16.7" customHeight="1">
      <c r="A64" s="7"/>
      <c r="B64" s="43"/>
      <c r="C64" s="13"/>
      <c r="D64" s="19" t="s">
        <v>109</v>
      </c>
      <c r="E64" s="116">
        <v>144000</v>
      </c>
      <c r="F64" s="96">
        <v>29750</v>
      </c>
      <c r="G64" s="96"/>
      <c r="H64" s="96">
        <f t="shared" si="5"/>
        <v>173750</v>
      </c>
      <c r="I64" s="157">
        <v>162466.1</v>
      </c>
      <c r="J64" s="157"/>
      <c r="K64" s="157">
        <f t="shared" si="2"/>
        <v>11283.899999999994</v>
      </c>
    </row>
    <row r="65" spans="1:12" ht="16.7" customHeight="1">
      <c r="A65" s="7"/>
      <c r="B65" s="43"/>
      <c r="C65" s="13"/>
      <c r="D65" s="18" t="s">
        <v>181</v>
      </c>
      <c r="E65" s="108"/>
      <c r="F65" s="96">
        <v>79165</v>
      </c>
      <c r="G65" s="96"/>
      <c r="H65" s="92">
        <f t="shared" ref="H65:H71" si="7">SUM(E65:G65)</f>
        <v>79165</v>
      </c>
      <c r="I65" s="157">
        <v>80489.5</v>
      </c>
      <c r="J65" s="157"/>
      <c r="K65" s="157">
        <f t="shared" si="2"/>
        <v>-1324.5</v>
      </c>
    </row>
    <row r="66" spans="1:12" ht="16.7" customHeight="1">
      <c r="A66" s="7"/>
      <c r="B66" s="43"/>
      <c r="C66" s="13"/>
      <c r="D66" s="18" t="s">
        <v>182</v>
      </c>
      <c r="E66" s="108"/>
      <c r="F66" s="96">
        <v>15835</v>
      </c>
      <c r="G66" s="96"/>
      <c r="H66" s="92">
        <f t="shared" si="7"/>
        <v>15835</v>
      </c>
      <c r="I66" s="157">
        <v>15754.93</v>
      </c>
      <c r="J66" s="157"/>
      <c r="K66" s="157">
        <f t="shared" si="2"/>
        <v>80.069999999999709</v>
      </c>
    </row>
    <row r="67" spans="1:12" ht="16.7" customHeight="1">
      <c r="A67" s="7"/>
      <c r="B67" s="43"/>
      <c r="C67" s="13"/>
      <c r="D67" s="65" t="s">
        <v>183</v>
      </c>
      <c r="E67" s="109"/>
      <c r="F67" s="97">
        <v>152570</v>
      </c>
      <c r="G67" s="97"/>
      <c r="H67" s="100">
        <f t="shared" si="7"/>
        <v>152570</v>
      </c>
      <c r="I67" s="157">
        <v>153648</v>
      </c>
      <c r="J67" s="157"/>
      <c r="K67" s="157">
        <f t="shared" si="2"/>
        <v>-1078</v>
      </c>
    </row>
    <row r="68" spans="1:12" ht="16.7" customHeight="1">
      <c r="A68" s="7"/>
      <c r="B68" s="43"/>
      <c r="C68" s="13"/>
      <c r="D68" s="50" t="s">
        <v>203</v>
      </c>
      <c r="E68" s="108"/>
      <c r="F68" s="96"/>
      <c r="G68" s="96">
        <v>228810</v>
      </c>
      <c r="H68" s="100">
        <f t="shared" si="7"/>
        <v>228810</v>
      </c>
      <c r="I68" s="157">
        <v>228805</v>
      </c>
      <c r="J68" s="157"/>
      <c r="K68" s="157">
        <f t="shared" si="2"/>
        <v>5</v>
      </c>
    </row>
    <row r="69" spans="1:12" ht="16.7" customHeight="1">
      <c r="A69" s="7"/>
      <c r="B69" s="43"/>
      <c r="C69" s="11" t="s">
        <v>110</v>
      </c>
      <c r="D69" s="46"/>
      <c r="E69" s="120">
        <f>SUM(E70:E71)</f>
        <v>30300</v>
      </c>
      <c r="F69" s="115">
        <v>0</v>
      </c>
      <c r="G69" s="115"/>
      <c r="H69" s="115">
        <f t="shared" si="7"/>
        <v>30300</v>
      </c>
      <c r="I69" s="160">
        <f>SUM(I70:I71)</f>
        <v>28769.510000000002</v>
      </c>
      <c r="J69" s="160">
        <f>SUM(J70:J71)</f>
        <v>0</v>
      </c>
      <c r="K69" s="160">
        <f t="shared" si="2"/>
        <v>1530.489999999998</v>
      </c>
    </row>
    <row r="70" spans="1:12" ht="16.7" customHeight="1">
      <c r="A70" s="7"/>
      <c r="B70" s="43"/>
      <c r="C70" s="13"/>
      <c r="D70" s="37" t="s">
        <v>228</v>
      </c>
      <c r="E70" s="116">
        <v>20000</v>
      </c>
      <c r="F70" s="92">
        <v>0</v>
      </c>
      <c r="G70" s="92"/>
      <c r="H70" s="92">
        <f t="shared" si="7"/>
        <v>20000</v>
      </c>
      <c r="I70" s="157">
        <v>19632</v>
      </c>
      <c r="J70" s="157"/>
      <c r="K70" s="157">
        <f t="shared" si="2"/>
        <v>368</v>
      </c>
    </row>
    <row r="71" spans="1:12" ht="16.7" customHeight="1">
      <c r="A71" s="7"/>
      <c r="B71" s="43"/>
      <c r="C71" s="13"/>
      <c r="D71" s="37" t="s">
        <v>111</v>
      </c>
      <c r="E71" s="116">
        <v>10300</v>
      </c>
      <c r="F71" s="92">
        <v>0</v>
      </c>
      <c r="G71" s="92"/>
      <c r="H71" s="92">
        <f t="shared" si="7"/>
        <v>10300</v>
      </c>
      <c r="I71" s="157">
        <v>9137.51</v>
      </c>
      <c r="J71" s="157"/>
      <c r="K71" s="157">
        <f t="shared" ref="K71:K122" si="8">H71-I71</f>
        <v>1162.4899999999998</v>
      </c>
    </row>
    <row r="72" spans="1:12" ht="16.7" customHeight="1">
      <c r="A72" s="7" t="s">
        <v>7</v>
      </c>
      <c r="B72" s="43" t="s">
        <v>7</v>
      </c>
      <c r="C72" s="12" t="s">
        <v>112</v>
      </c>
      <c r="D72" s="77" t="s">
        <v>113</v>
      </c>
      <c r="E72" s="137">
        <v>18000</v>
      </c>
      <c r="F72" s="102">
        <v>0</v>
      </c>
      <c r="G72" s="115"/>
      <c r="H72" s="138">
        <f t="shared" ref="H72:H77" si="9">SUM(E72:G72)</f>
        <v>18000</v>
      </c>
      <c r="I72" s="158">
        <v>4140</v>
      </c>
      <c r="J72" s="158"/>
      <c r="K72" s="158">
        <f t="shared" si="8"/>
        <v>13860</v>
      </c>
    </row>
    <row r="73" spans="1:12" ht="16.7" customHeight="1">
      <c r="A73" s="7" t="s">
        <v>7</v>
      </c>
      <c r="B73" s="43" t="s">
        <v>7</v>
      </c>
      <c r="C73" s="78" t="s">
        <v>114</v>
      </c>
      <c r="D73" s="79"/>
      <c r="E73" s="139">
        <f>E74+E75+E76</f>
        <v>95400</v>
      </c>
      <c r="F73" s="131">
        <f t="shared" ref="F73:G73" si="10">F74+F75+F76</f>
        <v>0</v>
      </c>
      <c r="G73" s="131">
        <f t="shared" si="10"/>
        <v>19580</v>
      </c>
      <c r="H73" s="131">
        <f t="shared" si="9"/>
        <v>114980</v>
      </c>
      <c r="I73" s="157">
        <f>I74+I75+I76</f>
        <v>114964.72</v>
      </c>
      <c r="J73" s="157">
        <f>J74+J75+J76</f>
        <v>0</v>
      </c>
      <c r="K73" s="157">
        <f t="shared" si="8"/>
        <v>15.279999999998836</v>
      </c>
    </row>
    <row r="74" spans="1:12" ht="16.7" customHeight="1">
      <c r="A74" s="7"/>
      <c r="B74" s="43"/>
      <c r="C74" s="13"/>
      <c r="D74" s="37" t="s">
        <v>115</v>
      </c>
      <c r="E74" s="116">
        <v>25800</v>
      </c>
      <c r="F74" s="92">
        <v>0</v>
      </c>
      <c r="G74" s="92">
        <v>-3620</v>
      </c>
      <c r="H74" s="92">
        <f t="shared" si="9"/>
        <v>22180</v>
      </c>
      <c r="I74" s="157">
        <v>22172</v>
      </c>
      <c r="J74" s="157"/>
      <c r="K74" s="157">
        <f t="shared" si="8"/>
        <v>8</v>
      </c>
    </row>
    <row r="75" spans="1:12" ht="16.7" customHeight="1">
      <c r="A75" s="7" t="s">
        <v>7</v>
      </c>
      <c r="B75" s="43" t="s">
        <v>7</v>
      </c>
      <c r="C75" s="13"/>
      <c r="D75" s="37" t="s">
        <v>116</v>
      </c>
      <c r="E75" s="116">
        <v>23000</v>
      </c>
      <c r="F75" s="92">
        <v>0</v>
      </c>
      <c r="G75" s="92">
        <v>3040</v>
      </c>
      <c r="H75" s="92">
        <f t="shared" si="9"/>
        <v>26040</v>
      </c>
      <c r="I75" s="157">
        <v>26033.8</v>
      </c>
      <c r="J75" s="157"/>
      <c r="K75" s="157">
        <f t="shared" si="8"/>
        <v>6.2000000000007276</v>
      </c>
      <c r="L75" s="2" t="s">
        <v>289</v>
      </c>
    </row>
    <row r="76" spans="1:12" ht="16.7" customHeight="1">
      <c r="A76" s="7" t="s">
        <v>7</v>
      </c>
      <c r="B76" s="43" t="s">
        <v>7</v>
      </c>
      <c r="C76" s="13"/>
      <c r="D76" s="37" t="s">
        <v>117</v>
      </c>
      <c r="E76" s="116">
        <v>46600</v>
      </c>
      <c r="F76" s="92">
        <v>0</v>
      </c>
      <c r="G76" s="92">
        <v>20160</v>
      </c>
      <c r="H76" s="92">
        <f t="shared" si="9"/>
        <v>66760</v>
      </c>
      <c r="I76" s="157">
        <v>66758.92</v>
      </c>
      <c r="J76" s="157"/>
      <c r="K76" s="157">
        <f t="shared" si="8"/>
        <v>1.0800000000017462</v>
      </c>
      <c r="L76" s="2" t="s">
        <v>288</v>
      </c>
    </row>
    <row r="77" spans="1:12" ht="16.7" customHeight="1">
      <c r="A77" s="7"/>
      <c r="B77" s="43"/>
      <c r="C77" s="11" t="s">
        <v>118</v>
      </c>
      <c r="D77" s="80" t="s">
        <v>119</v>
      </c>
      <c r="E77" s="140">
        <v>259000</v>
      </c>
      <c r="F77" s="115">
        <v>0</v>
      </c>
      <c r="G77" s="115"/>
      <c r="H77" s="138">
        <f t="shared" si="9"/>
        <v>259000</v>
      </c>
      <c r="I77" s="158">
        <v>211335.26</v>
      </c>
      <c r="J77" s="158"/>
      <c r="K77" s="158">
        <f t="shared" si="8"/>
        <v>47664.739999999991</v>
      </c>
    </row>
    <row r="78" spans="1:12" ht="16.7" customHeight="1">
      <c r="A78" s="7" t="s">
        <v>7</v>
      </c>
      <c r="B78" s="43" t="s">
        <v>7</v>
      </c>
      <c r="C78" s="11" t="s">
        <v>120</v>
      </c>
      <c r="D78" s="46"/>
      <c r="E78" s="120">
        <f>SUM(E79:E83)</f>
        <v>228800</v>
      </c>
      <c r="F78" s="115">
        <f>SUM(F79:F83)</f>
        <v>0</v>
      </c>
      <c r="G78" s="115">
        <f>SUM(G79:G83)</f>
        <v>38130</v>
      </c>
      <c r="H78" s="115">
        <f t="shared" ref="H78:H84" si="11">SUM(E78:G78)</f>
        <v>266930</v>
      </c>
      <c r="I78" s="157">
        <f>SUM(I79:I83)</f>
        <v>193690.44999999998</v>
      </c>
      <c r="J78" s="157">
        <f>SUM(J79:J83)</f>
        <v>0</v>
      </c>
      <c r="K78" s="157">
        <f t="shared" si="8"/>
        <v>73239.550000000017</v>
      </c>
    </row>
    <row r="79" spans="1:12" ht="16.7" customHeight="1">
      <c r="A79" s="7"/>
      <c r="B79" s="43"/>
      <c r="C79" s="13"/>
      <c r="D79" s="37" t="s">
        <v>121</v>
      </c>
      <c r="E79" s="116">
        <v>61600</v>
      </c>
      <c r="F79" s="92"/>
      <c r="G79" s="92"/>
      <c r="H79" s="92">
        <f t="shared" si="11"/>
        <v>61600</v>
      </c>
      <c r="I79" s="157">
        <v>34771.879999999997</v>
      </c>
      <c r="J79" s="157"/>
      <c r="K79" s="157">
        <f t="shared" si="8"/>
        <v>26828.120000000003</v>
      </c>
    </row>
    <row r="80" spans="1:12" ht="16.7" customHeight="1">
      <c r="A80" s="7"/>
      <c r="B80" s="43"/>
      <c r="C80" s="13"/>
      <c r="D80" s="37" t="s">
        <v>122</v>
      </c>
      <c r="E80" s="116">
        <v>81700</v>
      </c>
      <c r="F80" s="92"/>
      <c r="G80" s="92"/>
      <c r="H80" s="92">
        <f t="shared" si="11"/>
        <v>81700</v>
      </c>
      <c r="I80" s="157">
        <v>72598.259999999995</v>
      </c>
      <c r="J80" s="157"/>
      <c r="K80" s="157">
        <f t="shared" si="8"/>
        <v>9101.7400000000052</v>
      </c>
    </row>
    <row r="81" spans="1:11" ht="16.7" customHeight="1">
      <c r="A81" s="7"/>
      <c r="B81" s="43"/>
      <c r="C81" s="13"/>
      <c r="D81" s="37" t="s">
        <v>123</v>
      </c>
      <c r="E81" s="116">
        <v>35500</v>
      </c>
      <c r="F81" s="92"/>
      <c r="G81" s="92"/>
      <c r="H81" s="92">
        <f t="shared" si="11"/>
        <v>35500</v>
      </c>
      <c r="I81" s="157">
        <v>16972.8</v>
      </c>
      <c r="J81" s="157"/>
      <c r="K81" s="157">
        <f t="shared" si="8"/>
        <v>18527.2</v>
      </c>
    </row>
    <row r="82" spans="1:11" ht="16.7" customHeight="1">
      <c r="A82" s="7" t="s">
        <v>7</v>
      </c>
      <c r="B82" s="43" t="s">
        <v>7</v>
      </c>
      <c r="C82" s="13"/>
      <c r="D82" s="37" t="s">
        <v>229</v>
      </c>
      <c r="E82" s="116">
        <v>50000</v>
      </c>
      <c r="F82" s="92"/>
      <c r="G82" s="92"/>
      <c r="H82" s="92">
        <f t="shared" si="11"/>
        <v>50000</v>
      </c>
      <c r="I82" s="157">
        <v>31223.200000000001</v>
      </c>
      <c r="J82" s="157"/>
      <c r="K82" s="157">
        <f t="shared" si="8"/>
        <v>18776.8</v>
      </c>
    </row>
    <row r="83" spans="1:11" ht="16.7" customHeight="1">
      <c r="A83" s="7"/>
      <c r="B83" s="43"/>
      <c r="C83" s="13"/>
      <c r="D83" s="37" t="s">
        <v>184</v>
      </c>
      <c r="E83" s="116"/>
      <c r="F83" s="92"/>
      <c r="G83" s="92">
        <v>38130</v>
      </c>
      <c r="H83" s="92">
        <f t="shared" si="11"/>
        <v>38130</v>
      </c>
      <c r="I83" s="157">
        <v>38124.31</v>
      </c>
      <c r="J83" s="157"/>
      <c r="K83" s="157">
        <f t="shared" si="8"/>
        <v>5.6900000000023283</v>
      </c>
    </row>
    <row r="84" spans="1:11" ht="16.7" customHeight="1">
      <c r="A84" s="7" t="s">
        <v>7</v>
      </c>
      <c r="B84" s="43" t="s">
        <v>7</v>
      </c>
      <c r="C84" s="11" t="s">
        <v>124</v>
      </c>
      <c r="D84" s="46" t="s">
        <v>190</v>
      </c>
      <c r="E84" s="120">
        <v>35600</v>
      </c>
      <c r="F84" s="115">
        <v>0</v>
      </c>
      <c r="G84" s="138"/>
      <c r="H84" s="118">
        <f t="shared" si="11"/>
        <v>35600</v>
      </c>
      <c r="I84" s="158">
        <v>16690.599999999999</v>
      </c>
      <c r="J84" s="158"/>
      <c r="K84" s="158">
        <f t="shared" si="8"/>
        <v>18909.400000000001</v>
      </c>
    </row>
    <row r="85" spans="1:11" ht="16.7" customHeight="1">
      <c r="A85" s="7" t="s">
        <v>7</v>
      </c>
      <c r="B85" s="43" t="s">
        <v>7</v>
      </c>
      <c r="C85" s="78" t="s">
        <v>125</v>
      </c>
      <c r="D85" s="79"/>
      <c r="E85" s="139">
        <f>E86+E87</f>
        <v>147900</v>
      </c>
      <c r="F85" s="139">
        <f>F86+F87</f>
        <v>-12300</v>
      </c>
      <c r="G85" s="139"/>
      <c r="H85" s="92">
        <f t="shared" ref="H85:H102" si="12">SUM(E85:G85)</f>
        <v>135600</v>
      </c>
      <c r="I85" s="157">
        <f>I86+I87</f>
        <v>106382.22</v>
      </c>
      <c r="J85" s="157">
        <f>J86+J87</f>
        <v>0</v>
      </c>
      <c r="K85" s="157">
        <f t="shared" si="8"/>
        <v>29217.78</v>
      </c>
    </row>
    <row r="86" spans="1:11" ht="16.7" customHeight="1">
      <c r="A86" s="7"/>
      <c r="B86" s="43"/>
      <c r="C86" s="13"/>
      <c r="D86" s="37" t="s">
        <v>126</v>
      </c>
      <c r="E86" s="116">
        <v>123600</v>
      </c>
      <c r="F86" s="92">
        <v>5000</v>
      </c>
      <c r="G86" s="92"/>
      <c r="H86" s="92">
        <f t="shared" si="12"/>
        <v>128600</v>
      </c>
      <c r="I86" s="157">
        <v>99624</v>
      </c>
      <c r="J86" s="157"/>
      <c r="K86" s="157">
        <f t="shared" si="8"/>
        <v>28976</v>
      </c>
    </row>
    <row r="87" spans="1:11" ht="16.7" customHeight="1">
      <c r="A87" s="7" t="s">
        <v>7</v>
      </c>
      <c r="B87" s="43" t="s">
        <v>7</v>
      </c>
      <c r="C87" s="13"/>
      <c r="D87" s="37" t="s">
        <v>127</v>
      </c>
      <c r="E87" s="116">
        <v>24300</v>
      </c>
      <c r="F87" s="92">
        <v>-17300</v>
      </c>
      <c r="G87" s="92"/>
      <c r="H87" s="92">
        <f t="shared" si="12"/>
        <v>7000</v>
      </c>
      <c r="I87" s="157">
        <v>6758.22</v>
      </c>
      <c r="J87" s="157"/>
      <c r="K87" s="157">
        <f t="shared" si="8"/>
        <v>241.77999999999975</v>
      </c>
    </row>
    <row r="88" spans="1:11" ht="16.7" customHeight="1">
      <c r="A88" s="7" t="s">
        <v>7</v>
      </c>
      <c r="B88" s="43" t="s">
        <v>7</v>
      </c>
      <c r="C88" s="11" t="s">
        <v>128</v>
      </c>
      <c r="D88" s="46" t="s">
        <v>191</v>
      </c>
      <c r="E88" s="120">
        <v>3500</v>
      </c>
      <c r="F88" s="115">
        <v>0</v>
      </c>
      <c r="G88" s="115"/>
      <c r="H88" s="138">
        <f t="shared" si="12"/>
        <v>3500</v>
      </c>
      <c r="I88" s="158">
        <v>598.20000000000005</v>
      </c>
      <c r="J88" s="158"/>
      <c r="K88" s="158">
        <f t="shared" si="8"/>
        <v>2901.8</v>
      </c>
    </row>
    <row r="89" spans="1:11" ht="16.7" customHeight="1">
      <c r="A89" s="7" t="s">
        <v>7</v>
      </c>
      <c r="B89" s="43" t="s">
        <v>7</v>
      </c>
      <c r="C89" s="11" t="s">
        <v>129</v>
      </c>
      <c r="D89" s="46"/>
      <c r="E89" s="120">
        <f>E90+E91</f>
        <v>164400</v>
      </c>
      <c r="F89" s="115">
        <v>0</v>
      </c>
      <c r="G89" s="115"/>
      <c r="H89" s="115">
        <f t="shared" si="12"/>
        <v>164400</v>
      </c>
      <c r="I89" s="157">
        <f>I90+I91</f>
        <v>26891</v>
      </c>
      <c r="J89" s="157">
        <f>J90+J91</f>
        <v>0</v>
      </c>
      <c r="K89" s="157">
        <f t="shared" si="8"/>
        <v>137509</v>
      </c>
    </row>
    <row r="90" spans="1:11" ht="16.7" customHeight="1">
      <c r="A90" s="7"/>
      <c r="B90" s="43"/>
      <c r="C90" s="13"/>
      <c r="D90" s="37" t="s">
        <v>130</v>
      </c>
      <c r="E90" s="116">
        <v>39400</v>
      </c>
      <c r="F90" s="92">
        <v>0</v>
      </c>
      <c r="G90" s="92"/>
      <c r="H90" s="92">
        <f t="shared" si="12"/>
        <v>39400</v>
      </c>
      <c r="I90" s="157">
        <v>6150</v>
      </c>
      <c r="J90" s="157"/>
      <c r="K90" s="157">
        <f t="shared" si="8"/>
        <v>33250</v>
      </c>
    </row>
    <row r="91" spans="1:11" ht="16.7" customHeight="1">
      <c r="A91" s="7" t="s">
        <v>7</v>
      </c>
      <c r="B91" s="43" t="s">
        <v>7</v>
      </c>
      <c r="C91" s="13"/>
      <c r="D91" s="37" t="s">
        <v>131</v>
      </c>
      <c r="E91" s="116">
        <v>125000</v>
      </c>
      <c r="F91" s="92">
        <v>0</v>
      </c>
      <c r="G91" s="92"/>
      <c r="H91" s="92">
        <f t="shared" si="12"/>
        <v>125000</v>
      </c>
      <c r="I91" s="157">
        <v>20741</v>
      </c>
      <c r="J91" s="157"/>
      <c r="K91" s="157">
        <f t="shared" si="8"/>
        <v>104259</v>
      </c>
    </row>
    <row r="92" spans="1:11" ht="16.7" customHeight="1">
      <c r="A92" s="7" t="s">
        <v>7</v>
      </c>
      <c r="B92" s="43" t="s">
        <v>7</v>
      </c>
      <c r="C92" s="11" t="s">
        <v>132</v>
      </c>
      <c r="D92" s="46"/>
      <c r="E92" s="120">
        <f>E93+E94+E95</f>
        <v>178860</v>
      </c>
      <c r="F92" s="136">
        <f>F93+F94+F95</f>
        <v>1000</v>
      </c>
      <c r="G92" s="136">
        <f>G93+G94+G95</f>
        <v>110</v>
      </c>
      <c r="H92" s="115">
        <f t="shared" si="12"/>
        <v>179970</v>
      </c>
      <c r="I92" s="160">
        <f>I93+I94+I95</f>
        <v>172162.41000000003</v>
      </c>
      <c r="J92" s="160">
        <f>J93+J94+J95</f>
        <v>0</v>
      </c>
      <c r="K92" s="160">
        <f t="shared" si="8"/>
        <v>7807.5899999999674</v>
      </c>
    </row>
    <row r="93" spans="1:11" ht="16.7" customHeight="1">
      <c r="A93" s="7"/>
      <c r="B93" s="43"/>
      <c r="C93" s="13"/>
      <c r="D93" s="37" t="s">
        <v>133</v>
      </c>
      <c r="E93" s="116">
        <v>157600</v>
      </c>
      <c r="F93" s="92">
        <v>0</v>
      </c>
      <c r="G93" s="92"/>
      <c r="H93" s="92">
        <f t="shared" si="12"/>
        <v>157600</v>
      </c>
      <c r="I93" s="157">
        <v>153471.98000000001</v>
      </c>
      <c r="J93" s="157"/>
      <c r="K93" s="157">
        <f t="shared" si="8"/>
        <v>4128.0199999999895</v>
      </c>
    </row>
    <row r="94" spans="1:11" ht="16.7" customHeight="1">
      <c r="A94" s="7" t="s">
        <v>7</v>
      </c>
      <c r="B94" s="43" t="s">
        <v>7</v>
      </c>
      <c r="C94" s="13"/>
      <c r="D94" s="37" t="s">
        <v>134</v>
      </c>
      <c r="E94" s="116">
        <v>15260</v>
      </c>
      <c r="F94" s="92">
        <v>0</v>
      </c>
      <c r="G94" s="92"/>
      <c r="H94" s="92">
        <f t="shared" si="12"/>
        <v>15260</v>
      </c>
      <c r="I94" s="157">
        <v>11586.11</v>
      </c>
      <c r="J94" s="157"/>
      <c r="K94" s="157">
        <f t="shared" si="8"/>
        <v>3673.8899999999994</v>
      </c>
    </row>
    <row r="95" spans="1:11" ht="16.7" customHeight="1">
      <c r="A95" s="7" t="s">
        <v>7</v>
      </c>
      <c r="B95" s="43" t="s">
        <v>7</v>
      </c>
      <c r="C95" s="13"/>
      <c r="D95" s="37" t="s">
        <v>230</v>
      </c>
      <c r="E95" s="116">
        <v>6000</v>
      </c>
      <c r="F95" s="92">
        <v>1000</v>
      </c>
      <c r="G95" s="92">
        <v>110</v>
      </c>
      <c r="H95" s="92">
        <f t="shared" si="12"/>
        <v>7110</v>
      </c>
      <c r="I95" s="157">
        <v>7104.32</v>
      </c>
      <c r="J95" s="157"/>
      <c r="K95" s="157">
        <f t="shared" si="8"/>
        <v>5.680000000000291</v>
      </c>
    </row>
    <row r="96" spans="1:11" ht="16.7" customHeight="1">
      <c r="A96" s="7" t="s">
        <v>7</v>
      </c>
      <c r="B96" s="36" t="s">
        <v>7</v>
      </c>
      <c r="C96" s="11" t="s">
        <v>135</v>
      </c>
      <c r="D96" s="71"/>
      <c r="E96" s="139">
        <f>E97+E98</f>
        <v>179500</v>
      </c>
      <c r="F96" s="131">
        <v>0</v>
      </c>
      <c r="G96" s="131"/>
      <c r="H96" s="131">
        <f t="shared" si="12"/>
        <v>179500</v>
      </c>
      <c r="I96" s="160">
        <f>I97+I98</f>
        <v>96372.84</v>
      </c>
      <c r="J96" s="160">
        <f>J97+J98</f>
        <v>0</v>
      </c>
      <c r="K96" s="160">
        <f t="shared" si="8"/>
        <v>83127.16</v>
      </c>
    </row>
    <row r="97" spans="1:11" ht="16.7" customHeight="1">
      <c r="A97" s="7"/>
      <c r="B97" s="36"/>
      <c r="C97" s="13"/>
      <c r="D97" s="37" t="s">
        <v>136</v>
      </c>
      <c r="E97" s="116">
        <v>55000</v>
      </c>
      <c r="F97" s="92">
        <v>0</v>
      </c>
      <c r="G97" s="92"/>
      <c r="H97" s="92">
        <f t="shared" si="12"/>
        <v>55000</v>
      </c>
      <c r="I97" s="157">
        <v>32185.24</v>
      </c>
      <c r="J97" s="157"/>
      <c r="K97" s="157">
        <f t="shared" si="8"/>
        <v>22814.76</v>
      </c>
    </row>
    <row r="98" spans="1:11" ht="16.7" customHeight="1">
      <c r="A98" s="7" t="s">
        <v>7</v>
      </c>
      <c r="B98" s="36" t="s">
        <v>7</v>
      </c>
      <c r="C98" s="13"/>
      <c r="D98" s="37" t="s">
        <v>137</v>
      </c>
      <c r="E98" s="116">
        <v>124500</v>
      </c>
      <c r="F98" s="92">
        <v>0</v>
      </c>
      <c r="G98" s="92"/>
      <c r="H98" s="92">
        <f t="shared" si="12"/>
        <v>124500</v>
      </c>
      <c r="I98" s="157">
        <v>64187.6</v>
      </c>
      <c r="J98" s="157"/>
      <c r="K98" s="157">
        <f t="shared" si="8"/>
        <v>60312.4</v>
      </c>
    </row>
    <row r="99" spans="1:11" ht="16.7" customHeight="1">
      <c r="A99" s="7" t="s">
        <v>7</v>
      </c>
      <c r="B99" s="259" t="s">
        <v>138</v>
      </c>
      <c r="C99" s="269"/>
      <c r="D99" s="44" t="s">
        <v>7</v>
      </c>
      <c r="E99" s="120">
        <f>E100+E101</f>
        <v>1193710</v>
      </c>
      <c r="F99" s="120">
        <f>F100+F101</f>
        <v>10000</v>
      </c>
      <c r="G99" s="98">
        <f>G100+G101</f>
        <v>-10020</v>
      </c>
      <c r="H99" s="99">
        <f t="shared" si="12"/>
        <v>1193690</v>
      </c>
      <c r="I99" s="158">
        <f>I100+I101</f>
        <v>930066.43</v>
      </c>
      <c r="J99" s="158">
        <f>J100+J101</f>
        <v>0</v>
      </c>
      <c r="K99" s="158">
        <f t="shared" si="8"/>
        <v>263623.56999999995</v>
      </c>
    </row>
    <row r="100" spans="1:11" ht="16.7" customHeight="1">
      <c r="A100" s="7"/>
      <c r="B100" s="41"/>
      <c r="C100" s="81" t="s">
        <v>139</v>
      </c>
      <c r="D100" s="82" t="s">
        <v>231</v>
      </c>
      <c r="E100" s="140">
        <v>700000</v>
      </c>
      <c r="F100" s="141"/>
      <c r="G100" s="100">
        <v>-10020</v>
      </c>
      <c r="H100" s="121">
        <f t="shared" si="12"/>
        <v>689980</v>
      </c>
      <c r="I100" s="158">
        <v>689976.28</v>
      </c>
      <c r="J100" s="158"/>
      <c r="K100" s="158">
        <f t="shared" si="8"/>
        <v>3.7199999999720603</v>
      </c>
    </row>
    <row r="101" spans="1:11" ht="16.7" customHeight="1">
      <c r="A101" s="7" t="s">
        <v>7</v>
      </c>
      <c r="B101" s="42" t="s">
        <v>7</v>
      </c>
      <c r="C101" s="11" t="s">
        <v>140</v>
      </c>
      <c r="D101" s="44"/>
      <c r="E101" s="120">
        <f>E102+E103+E104+E105</f>
        <v>493710</v>
      </c>
      <c r="F101" s="120">
        <f>F102+F103+F104+F105</f>
        <v>10000</v>
      </c>
      <c r="G101" s="120"/>
      <c r="H101" s="115">
        <f t="shared" si="12"/>
        <v>503710</v>
      </c>
      <c r="I101" s="157">
        <f>I102+I103+I104+I105</f>
        <v>240090.15</v>
      </c>
      <c r="J101" s="157"/>
      <c r="K101" s="157">
        <f t="shared" si="8"/>
        <v>263619.84999999998</v>
      </c>
    </row>
    <row r="102" spans="1:11" ht="16.7" customHeight="1">
      <c r="A102" s="7"/>
      <c r="B102" s="42"/>
      <c r="C102" s="5"/>
      <c r="D102" s="37" t="s">
        <v>141</v>
      </c>
      <c r="E102" s="116">
        <v>283010</v>
      </c>
      <c r="F102" s="92">
        <v>0</v>
      </c>
      <c r="G102" s="92"/>
      <c r="H102" s="92">
        <f t="shared" si="12"/>
        <v>283010</v>
      </c>
      <c r="I102" s="157">
        <v>156085.19</v>
      </c>
      <c r="J102" s="157"/>
      <c r="K102" s="157">
        <f t="shared" si="8"/>
        <v>126924.81</v>
      </c>
    </row>
    <row r="103" spans="1:11" ht="16.7" customHeight="1">
      <c r="A103" s="7"/>
      <c r="B103" s="43"/>
      <c r="C103" s="43"/>
      <c r="D103" s="37" t="s">
        <v>142</v>
      </c>
      <c r="E103" s="116">
        <v>127400</v>
      </c>
      <c r="F103" s="116">
        <v>10000</v>
      </c>
      <c r="G103" s="116"/>
      <c r="H103" s="92">
        <f>SUM(E103:G103)</f>
        <v>137400</v>
      </c>
      <c r="I103" s="157">
        <v>72656.34</v>
      </c>
      <c r="J103" s="157"/>
      <c r="K103" s="157">
        <f t="shared" si="8"/>
        <v>64743.66</v>
      </c>
    </row>
    <row r="104" spans="1:11" ht="16.7" customHeight="1">
      <c r="A104" s="7" t="s">
        <v>7</v>
      </c>
      <c r="B104" s="43" t="s">
        <v>7</v>
      </c>
      <c r="C104" s="43" t="s">
        <v>7</v>
      </c>
      <c r="D104" s="19" t="s">
        <v>143</v>
      </c>
      <c r="E104" s="116">
        <v>63500</v>
      </c>
      <c r="F104" s="92">
        <v>0</v>
      </c>
      <c r="G104" s="92"/>
      <c r="H104" s="92">
        <f>SUM(E104:G104)</f>
        <v>63500</v>
      </c>
      <c r="I104" s="157"/>
      <c r="J104" s="157"/>
      <c r="K104" s="157">
        <f t="shared" si="8"/>
        <v>63500</v>
      </c>
    </row>
    <row r="105" spans="1:11" ht="16.7" customHeight="1">
      <c r="A105" s="7"/>
      <c r="B105" s="43"/>
      <c r="C105" s="43"/>
      <c r="D105" s="37" t="s">
        <v>144</v>
      </c>
      <c r="E105" s="116">
        <v>19800</v>
      </c>
      <c r="F105" s="92">
        <v>0</v>
      </c>
      <c r="G105" s="92"/>
      <c r="H105" s="92">
        <f>SUM(E105:G105)</f>
        <v>19800</v>
      </c>
      <c r="I105" s="157">
        <v>11348.62</v>
      </c>
      <c r="J105" s="157"/>
      <c r="K105" s="157">
        <f t="shared" si="8"/>
        <v>8451.3799999999992</v>
      </c>
    </row>
    <row r="106" spans="1:11" ht="16.7" customHeight="1">
      <c r="A106" s="7" t="s">
        <v>7</v>
      </c>
      <c r="B106" s="259" t="s">
        <v>145</v>
      </c>
      <c r="C106" s="260"/>
      <c r="D106" s="40" t="s">
        <v>7</v>
      </c>
      <c r="E106" s="104">
        <f>SUM(E107,E115)</f>
        <v>148500</v>
      </c>
      <c r="F106" s="114">
        <v>0</v>
      </c>
      <c r="G106" s="114"/>
      <c r="H106" s="119">
        <f>SUM(E106:G106)</f>
        <v>148500</v>
      </c>
      <c r="I106" s="158">
        <f>SUM(I107,I115)</f>
        <v>85332.36</v>
      </c>
      <c r="J106" s="158"/>
      <c r="K106" s="158">
        <f t="shared" si="8"/>
        <v>63167.64</v>
      </c>
    </row>
    <row r="107" spans="1:11" ht="16.7" customHeight="1">
      <c r="A107" s="7" t="s">
        <v>7</v>
      </c>
      <c r="B107" s="49" t="s">
        <v>7</v>
      </c>
      <c r="C107" s="20" t="s">
        <v>172</v>
      </c>
      <c r="D107" s="59"/>
      <c r="E107" s="142">
        <f>SUM(E108:E114)</f>
        <v>84900</v>
      </c>
      <c r="F107" s="115">
        <v>0</v>
      </c>
      <c r="G107" s="115"/>
      <c r="H107" s="115">
        <f>SUM(E107:G107)</f>
        <v>84900</v>
      </c>
      <c r="I107" s="157">
        <f>SUM(I108:I114)</f>
        <v>42011.46</v>
      </c>
      <c r="J107" s="157">
        <f>SUM(J108:J114)</f>
        <v>0</v>
      </c>
      <c r="K107" s="157">
        <f t="shared" si="8"/>
        <v>42888.54</v>
      </c>
    </row>
    <row r="108" spans="1:11" ht="16.7" customHeight="1">
      <c r="A108" s="7"/>
      <c r="B108" s="43"/>
      <c r="C108" s="5"/>
      <c r="D108" s="27" t="s">
        <v>232</v>
      </c>
      <c r="E108" s="142">
        <v>9000</v>
      </c>
      <c r="F108" s="92"/>
      <c r="G108" s="92"/>
      <c r="H108" s="92">
        <f t="shared" ref="H108:H114" si="13">SUM(E108:G108)</f>
        <v>9000</v>
      </c>
      <c r="I108" s="157">
        <v>1999</v>
      </c>
      <c r="J108" s="157"/>
      <c r="K108" s="157">
        <f t="shared" si="8"/>
        <v>7001</v>
      </c>
    </row>
    <row r="109" spans="1:11" ht="16.7" customHeight="1">
      <c r="A109" s="7"/>
      <c r="B109" s="43"/>
      <c r="C109" s="5"/>
      <c r="D109" s="60" t="s">
        <v>233</v>
      </c>
      <c r="E109" s="143">
        <v>9100</v>
      </c>
      <c r="F109" s="92"/>
      <c r="G109" s="92"/>
      <c r="H109" s="92">
        <f t="shared" si="13"/>
        <v>9100</v>
      </c>
      <c r="I109" s="157">
        <v>3640.6</v>
      </c>
      <c r="J109" s="157"/>
      <c r="K109" s="157">
        <f t="shared" si="8"/>
        <v>5459.4</v>
      </c>
    </row>
    <row r="110" spans="1:11" ht="16.7" customHeight="1">
      <c r="A110" s="7"/>
      <c r="B110" s="43"/>
      <c r="C110" s="5"/>
      <c r="D110" s="60" t="s">
        <v>234</v>
      </c>
      <c r="E110" s="143">
        <v>3000</v>
      </c>
      <c r="F110" s="92"/>
      <c r="G110" s="92"/>
      <c r="H110" s="92">
        <f t="shared" si="13"/>
        <v>3000</v>
      </c>
      <c r="I110" s="157">
        <v>528.63</v>
      </c>
      <c r="J110" s="157"/>
      <c r="K110" s="157">
        <f t="shared" si="8"/>
        <v>2471.37</v>
      </c>
    </row>
    <row r="111" spans="1:11" ht="16.7" customHeight="1">
      <c r="A111" s="7"/>
      <c r="B111" s="43"/>
      <c r="C111" s="5"/>
      <c r="D111" s="60" t="s">
        <v>235</v>
      </c>
      <c r="E111" s="143">
        <v>24000</v>
      </c>
      <c r="F111" s="92"/>
      <c r="G111" s="92"/>
      <c r="H111" s="92">
        <f t="shared" si="13"/>
        <v>24000</v>
      </c>
      <c r="I111" s="157">
        <v>19325</v>
      </c>
      <c r="J111" s="157"/>
      <c r="K111" s="157">
        <f t="shared" si="8"/>
        <v>4675</v>
      </c>
    </row>
    <row r="112" spans="1:11" ht="16.7" customHeight="1">
      <c r="A112" s="7"/>
      <c r="B112" s="43"/>
      <c r="C112" s="5"/>
      <c r="D112" s="60" t="s">
        <v>236</v>
      </c>
      <c r="E112" s="143">
        <v>20000</v>
      </c>
      <c r="F112" s="92"/>
      <c r="G112" s="92"/>
      <c r="H112" s="92">
        <f t="shared" si="13"/>
        <v>20000</v>
      </c>
      <c r="I112" s="157">
        <v>5329.9</v>
      </c>
      <c r="J112" s="157"/>
      <c r="K112" s="157">
        <f t="shared" si="8"/>
        <v>14670.1</v>
      </c>
    </row>
    <row r="113" spans="1:11" ht="16.7" customHeight="1">
      <c r="A113" s="7"/>
      <c r="B113" s="43"/>
      <c r="C113" s="5"/>
      <c r="D113" s="60" t="s">
        <v>237</v>
      </c>
      <c r="E113" s="143">
        <v>4800</v>
      </c>
      <c r="F113" s="92"/>
      <c r="G113" s="92"/>
      <c r="H113" s="92">
        <f t="shared" si="13"/>
        <v>4800</v>
      </c>
      <c r="I113" s="157">
        <v>3478</v>
      </c>
      <c r="J113" s="157"/>
      <c r="K113" s="157">
        <f t="shared" si="8"/>
        <v>1322</v>
      </c>
    </row>
    <row r="114" spans="1:11" ht="16.7" customHeight="1">
      <c r="A114" s="7"/>
      <c r="B114" s="43"/>
      <c r="C114" s="5"/>
      <c r="D114" s="60" t="s">
        <v>238</v>
      </c>
      <c r="E114" s="143">
        <v>15000</v>
      </c>
      <c r="F114" s="92"/>
      <c r="G114" s="92"/>
      <c r="H114" s="100">
        <f t="shared" si="13"/>
        <v>15000</v>
      </c>
      <c r="I114" s="157">
        <v>7710.33</v>
      </c>
      <c r="J114" s="157"/>
      <c r="K114" s="157">
        <f t="shared" si="8"/>
        <v>7289.67</v>
      </c>
    </row>
    <row r="115" spans="1:11" ht="16.7" customHeight="1">
      <c r="A115" s="7"/>
      <c r="B115" s="43"/>
      <c r="C115" s="11" t="s">
        <v>173</v>
      </c>
      <c r="D115" s="61"/>
      <c r="E115" s="144">
        <f>SUM(E116:E121)</f>
        <v>63600</v>
      </c>
      <c r="F115" s="115">
        <v>0</v>
      </c>
      <c r="G115" s="115"/>
      <c r="H115" s="115">
        <f>SUM(E115:G115)</f>
        <v>63600</v>
      </c>
      <c r="I115" s="160">
        <f>SUM(I116:I121)</f>
        <v>43320.9</v>
      </c>
      <c r="J115" s="160">
        <f>SUM(J116:J121)</f>
        <v>0</v>
      </c>
      <c r="K115" s="160">
        <f t="shared" si="8"/>
        <v>20279.099999999999</v>
      </c>
    </row>
    <row r="116" spans="1:11" ht="16.7" customHeight="1">
      <c r="A116" s="7"/>
      <c r="B116" s="43"/>
      <c r="C116" s="5"/>
      <c r="D116" s="60" t="s">
        <v>227</v>
      </c>
      <c r="E116" s="143">
        <v>30000</v>
      </c>
      <c r="F116" s="92"/>
      <c r="G116" s="92"/>
      <c r="H116" s="92">
        <f t="shared" ref="H116:H121" si="14">SUM(E116:G116)</f>
        <v>30000</v>
      </c>
      <c r="I116" s="157">
        <v>20708.400000000001</v>
      </c>
      <c r="J116" s="157"/>
      <c r="K116" s="157">
        <f t="shared" si="8"/>
        <v>9291.5999999999985</v>
      </c>
    </row>
    <row r="117" spans="1:11" ht="16.7" customHeight="1">
      <c r="A117" s="7"/>
      <c r="B117" s="43"/>
      <c r="C117" s="5"/>
      <c r="D117" s="60" t="s">
        <v>226</v>
      </c>
      <c r="E117" s="143">
        <v>5600</v>
      </c>
      <c r="F117" s="92"/>
      <c r="G117" s="92"/>
      <c r="H117" s="92">
        <f t="shared" si="14"/>
        <v>5600</v>
      </c>
      <c r="I117" s="157">
        <v>4614</v>
      </c>
      <c r="J117" s="157"/>
      <c r="K117" s="157">
        <f t="shared" si="8"/>
        <v>986</v>
      </c>
    </row>
    <row r="118" spans="1:11" ht="16.7" customHeight="1">
      <c r="A118" s="7"/>
      <c r="B118" s="43"/>
      <c r="C118" s="5"/>
      <c r="D118" s="60" t="s">
        <v>225</v>
      </c>
      <c r="E118" s="143">
        <v>4000</v>
      </c>
      <c r="F118" s="92"/>
      <c r="G118" s="92"/>
      <c r="H118" s="92">
        <f t="shared" si="14"/>
        <v>4000</v>
      </c>
      <c r="I118" s="157">
        <v>1800</v>
      </c>
      <c r="J118" s="157"/>
      <c r="K118" s="157">
        <f t="shared" si="8"/>
        <v>2200</v>
      </c>
    </row>
    <row r="119" spans="1:11" ht="16.7" customHeight="1">
      <c r="A119" s="7"/>
      <c r="B119" s="43"/>
      <c r="C119" s="5"/>
      <c r="D119" s="60" t="s">
        <v>224</v>
      </c>
      <c r="E119" s="143">
        <v>12000</v>
      </c>
      <c r="F119" s="92"/>
      <c r="G119" s="92"/>
      <c r="H119" s="92">
        <f t="shared" si="14"/>
        <v>12000</v>
      </c>
      <c r="I119" s="157">
        <v>7266.5</v>
      </c>
      <c r="J119" s="157"/>
      <c r="K119" s="157">
        <f t="shared" si="8"/>
        <v>4733.5</v>
      </c>
    </row>
    <row r="120" spans="1:11" ht="16.7" customHeight="1">
      <c r="A120" s="7"/>
      <c r="B120" s="43"/>
      <c r="C120" s="5"/>
      <c r="D120" s="60" t="s">
        <v>223</v>
      </c>
      <c r="E120" s="143">
        <v>6000</v>
      </c>
      <c r="F120" s="92"/>
      <c r="G120" s="92"/>
      <c r="H120" s="92">
        <f t="shared" si="14"/>
        <v>6000</v>
      </c>
      <c r="I120" s="157"/>
      <c r="J120" s="157"/>
      <c r="K120" s="157">
        <f t="shared" si="8"/>
        <v>6000</v>
      </c>
    </row>
    <row r="121" spans="1:11" ht="16.7" customHeight="1">
      <c r="A121" s="7"/>
      <c r="B121" s="43"/>
      <c r="C121" s="5"/>
      <c r="D121" s="60" t="s">
        <v>222</v>
      </c>
      <c r="E121" s="143">
        <v>6000</v>
      </c>
      <c r="F121" s="100"/>
      <c r="G121" s="100"/>
      <c r="H121" s="100">
        <f t="shared" si="14"/>
        <v>6000</v>
      </c>
      <c r="I121" s="157">
        <v>8932</v>
      </c>
      <c r="J121" s="157"/>
      <c r="K121" s="157">
        <f t="shared" si="8"/>
        <v>-2932</v>
      </c>
    </row>
    <row r="122" spans="1:11" ht="16.7" customHeight="1">
      <c r="A122" s="265" t="s">
        <v>146</v>
      </c>
      <c r="B122" s="266"/>
      <c r="C122" s="270"/>
      <c r="D122" s="51" t="s">
        <v>7</v>
      </c>
      <c r="E122" s="103">
        <f>E123</f>
        <v>6000</v>
      </c>
      <c r="F122" s="111">
        <v>0</v>
      </c>
      <c r="G122" s="111"/>
      <c r="H122" s="145">
        <f t="shared" ref="H122:H127" si="15">SUM(E122:G122)</f>
        <v>6000</v>
      </c>
      <c r="I122" s="159">
        <f>I123</f>
        <v>0</v>
      </c>
      <c r="J122" s="159">
        <f>J123</f>
        <v>0</v>
      </c>
      <c r="K122" s="159">
        <f t="shared" si="8"/>
        <v>6000</v>
      </c>
    </row>
    <row r="123" spans="1:11" ht="16.7" customHeight="1">
      <c r="A123" s="11" t="s">
        <v>7</v>
      </c>
      <c r="B123" s="261" t="s">
        <v>147</v>
      </c>
      <c r="C123" s="260"/>
      <c r="D123" s="35" t="s">
        <v>148</v>
      </c>
      <c r="E123" s="104">
        <v>6000</v>
      </c>
      <c r="F123" s="113">
        <v>0</v>
      </c>
      <c r="G123" s="113"/>
      <c r="H123" s="117">
        <f t="shared" si="15"/>
        <v>6000</v>
      </c>
      <c r="I123" s="158"/>
      <c r="J123" s="158"/>
      <c r="K123" s="158">
        <f t="shared" ref="K123:K133" si="16">H123-I123</f>
        <v>6000</v>
      </c>
    </row>
    <row r="124" spans="1:11" ht="16.7" customHeight="1">
      <c r="A124" s="271" t="s">
        <v>149</v>
      </c>
      <c r="B124" s="272"/>
      <c r="C124" s="273"/>
      <c r="D124" s="63" t="s">
        <v>7</v>
      </c>
      <c r="E124" s="146">
        <f>E125</f>
        <v>16267850</v>
      </c>
      <c r="F124" s="146">
        <f>F125</f>
        <v>-5121600</v>
      </c>
      <c r="G124" s="98">
        <f>G125</f>
        <v>-1871390</v>
      </c>
      <c r="H124" s="147">
        <f t="shared" si="15"/>
        <v>9274860</v>
      </c>
      <c r="I124" s="159">
        <f>I125</f>
        <v>9273763</v>
      </c>
      <c r="J124" s="159">
        <f>J125</f>
        <v>0</v>
      </c>
      <c r="K124" s="159">
        <f t="shared" si="16"/>
        <v>1097</v>
      </c>
    </row>
    <row r="125" spans="1:11" ht="16.7" customHeight="1">
      <c r="A125" s="52" t="s">
        <v>7</v>
      </c>
      <c r="B125" s="274" t="s">
        <v>150</v>
      </c>
      <c r="C125" s="275"/>
      <c r="D125" s="53" t="s">
        <v>7</v>
      </c>
      <c r="E125" s="148">
        <f>E126+E127+E130+E131+E132+E133</f>
        <v>16267850</v>
      </c>
      <c r="F125" s="149">
        <f>F126+F127+F130+F131+F132+F133</f>
        <v>-5121600</v>
      </c>
      <c r="G125" s="101">
        <f>G126+G127+G130+G131+G132+G133</f>
        <v>-1871390</v>
      </c>
      <c r="H125" s="150">
        <f t="shared" si="15"/>
        <v>9274860</v>
      </c>
      <c r="I125" s="158">
        <f>I126+I127+I130+I131+I132+I133</f>
        <v>9273763</v>
      </c>
      <c r="J125" s="158">
        <f>J126+J127+J130+J131+J132+J133</f>
        <v>0</v>
      </c>
      <c r="K125" s="158">
        <f t="shared" si="16"/>
        <v>1097</v>
      </c>
    </row>
    <row r="126" spans="1:11" ht="16.7" customHeight="1">
      <c r="A126" s="14"/>
      <c r="B126" s="41"/>
      <c r="C126" s="54" t="s">
        <v>151</v>
      </c>
      <c r="D126" s="19" t="s">
        <v>19</v>
      </c>
      <c r="E126" s="108">
        <v>3711600</v>
      </c>
      <c r="F126" s="96">
        <v>-1841330</v>
      </c>
      <c r="G126" s="96"/>
      <c r="H126" s="151">
        <f t="shared" si="15"/>
        <v>1870270</v>
      </c>
      <c r="I126" s="158">
        <v>1870270</v>
      </c>
      <c r="J126" s="158"/>
      <c r="K126" s="158">
        <f t="shared" si="16"/>
        <v>0</v>
      </c>
    </row>
    <row r="127" spans="1:11" ht="16.7" customHeight="1">
      <c r="A127" s="14"/>
      <c r="B127" s="41"/>
      <c r="C127" s="11" t="s">
        <v>152</v>
      </c>
      <c r="D127" s="35" t="s">
        <v>21</v>
      </c>
      <c r="E127" s="110">
        <f>SUM(E128:E129)</f>
        <v>1482000</v>
      </c>
      <c r="F127" s="102">
        <v>0</v>
      </c>
      <c r="G127" s="102">
        <f>SUM(G128,G129)</f>
        <v>-677620</v>
      </c>
      <c r="H127" s="115">
        <f t="shared" si="15"/>
        <v>804380</v>
      </c>
      <c r="I127" s="157">
        <f>SUM(I128:I129)</f>
        <v>804378</v>
      </c>
      <c r="J127" s="157">
        <f>SUM(J128:J129)</f>
        <v>0</v>
      </c>
      <c r="K127" s="157">
        <f t="shared" si="16"/>
        <v>2</v>
      </c>
    </row>
    <row r="128" spans="1:11" ht="16.7" customHeight="1">
      <c r="A128" s="14"/>
      <c r="B128" s="41"/>
      <c r="C128" s="5"/>
      <c r="D128" s="19" t="s">
        <v>220</v>
      </c>
      <c r="E128" s="108">
        <v>490000</v>
      </c>
      <c r="F128" s="96"/>
      <c r="G128" s="96">
        <v>-268840</v>
      </c>
      <c r="H128" s="92">
        <f>SUM(E128:G128)</f>
        <v>221160</v>
      </c>
      <c r="I128" s="157">
        <v>221156</v>
      </c>
      <c r="J128" s="157"/>
      <c r="K128" s="157">
        <f t="shared" si="16"/>
        <v>4</v>
      </c>
    </row>
    <row r="129" spans="1:17" ht="16.7" customHeight="1">
      <c r="A129" s="14"/>
      <c r="B129" s="41"/>
      <c r="C129" s="15"/>
      <c r="D129" s="21" t="s">
        <v>221</v>
      </c>
      <c r="E129" s="109">
        <v>992000</v>
      </c>
      <c r="F129" s="97"/>
      <c r="G129" s="97">
        <v>-408780</v>
      </c>
      <c r="H129" s="100">
        <f>SUM(E129:G129)</f>
        <v>583220</v>
      </c>
      <c r="I129" s="157">
        <v>583222</v>
      </c>
      <c r="J129" s="157"/>
      <c r="K129" s="157">
        <f t="shared" si="16"/>
        <v>-2</v>
      </c>
    </row>
    <row r="130" spans="1:17" ht="16.7" customHeight="1">
      <c r="A130" s="14"/>
      <c r="B130" s="41"/>
      <c r="C130" s="11" t="s">
        <v>153</v>
      </c>
      <c r="D130" s="19" t="s">
        <v>23</v>
      </c>
      <c r="E130" s="108">
        <v>0</v>
      </c>
      <c r="F130" s="96">
        <v>0</v>
      </c>
      <c r="G130" s="96"/>
      <c r="H130" s="92">
        <v>0</v>
      </c>
      <c r="I130" s="160"/>
      <c r="J130" s="160"/>
      <c r="K130" s="160">
        <f t="shared" si="16"/>
        <v>0</v>
      </c>
    </row>
    <row r="131" spans="1:17" ht="16.7" customHeight="1">
      <c r="A131" s="14"/>
      <c r="B131" s="41"/>
      <c r="C131" s="5"/>
      <c r="D131" s="19" t="s">
        <v>154</v>
      </c>
      <c r="E131" s="108">
        <v>1345000</v>
      </c>
      <c r="F131" s="96">
        <v>-575000</v>
      </c>
      <c r="G131" s="96">
        <v>-515220</v>
      </c>
      <c r="H131" s="92">
        <f t="shared" ref="H131:H139" si="17">SUM(E131:G131)</f>
        <v>254780</v>
      </c>
      <c r="I131" s="157">
        <v>254774</v>
      </c>
      <c r="J131" s="157"/>
      <c r="K131" s="157">
        <f t="shared" si="16"/>
        <v>6</v>
      </c>
    </row>
    <row r="132" spans="1:17" ht="16.7" customHeight="1">
      <c r="A132" s="14"/>
      <c r="B132" s="41"/>
      <c r="C132" s="5" t="s">
        <v>155</v>
      </c>
      <c r="D132" s="19" t="s">
        <v>26</v>
      </c>
      <c r="E132" s="108">
        <v>9600000</v>
      </c>
      <c r="F132" s="96">
        <v>-2719120</v>
      </c>
      <c r="G132" s="96">
        <v>-690430</v>
      </c>
      <c r="H132" s="92">
        <f t="shared" si="17"/>
        <v>6190450</v>
      </c>
      <c r="I132" s="157">
        <v>6189361</v>
      </c>
      <c r="J132" s="157"/>
      <c r="K132" s="157">
        <f t="shared" si="16"/>
        <v>1089</v>
      </c>
    </row>
    <row r="133" spans="1:17" ht="16.7" customHeight="1">
      <c r="A133" s="14"/>
      <c r="B133" s="41"/>
      <c r="C133" s="5"/>
      <c r="D133" s="27" t="s">
        <v>156</v>
      </c>
      <c r="E133" s="108">
        <v>129250</v>
      </c>
      <c r="F133" s="96">
        <v>13850</v>
      </c>
      <c r="G133" s="92">
        <v>11880</v>
      </c>
      <c r="H133" s="92">
        <f t="shared" si="17"/>
        <v>154980</v>
      </c>
      <c r="I133" s="157">
        <v>154980</v>
      </c>
      <c r="J133" s="157"/>
      <c r="K133" s="157">
        <f t="shared" si="16"/>
        <v>0</v>
      </c>
    </row>
    <row r="134" spans="1:17" ht="16.7" customHeight="1">
      <c r="A134" s="265" t="s">
        <v>157</v>
      </c>
      <c r="B134" s="266"/>
      <c r="C134" s="270"/>
      <c r="D134" s="51" t="s">
        <v>7</v>
      </c>
      <c r="E134" s="103">
        <f>E135+E141</f>
        <v>1242500</v>
      </c>
      <c r="F134" s="103">
        <f>F135+F141</f>
        <v>902000</v>
      </c>
      <c r="G134" s="103">
        <f>G135+G141</f>
        <v>-554200</v>
      </c>
      <c r="H134" s="145">
        <f t="shared" si="17"/>
        <v>1590300</v>
      </c>
      <c r="I134" s="159">
        <f>I135+I141</f>
        <v>1527120.7200000002</v>
      </c>
      <c r="J134" s="159">
        <f>J135+J141</f>
        <v>18265.900000000001</v>
      </c>
      <c r="K134" s="159">
        <f>H134-I134-J134</f>
        <v>44913.379999999794</v>
      </c>
    </row>
    <row r="135" spans="1:17" ht="16.7" customHeight="1">
      <c r="A135" s="11" t="s">
        <v>7</v>
      </c>
      <c r="B135" s="268" t="s">
        <v>158</v>
      </c>
      <c r="C135" s="260"/>
      <c r="D135" s="48" t="s">
        <v>7</v>
      </c>
      <c r="E135" s="104">
        <f>E136</f>
        <v>372500</v>
      </c>
      <c r="F135" s="104">
        <f>F136</f>
        <v>157000</v>
      </c>
      <c r="G135" s="104">
        <f>G136</f>
        <v>-57800</v>
      </c>
      <c r="H135" s="117">
        <f t="shared" si="17"/>
        <v>471700</v>
      </c>
      <c r="I135" s="158">
        <f>I136</f>
        <v>431164.89</v>
      </c>
      <c r="J135" s="158"/>
      <c r="K135" s="158">
        <f t="shared" ref="K135:K151" si="18">H135-I135-J135</f>
        <v>40535.109999999986</v>
      </c>
    </row>
    <row r="136" spans="1:17" ht="16.7" customHeight="1">
      <c r="A136" s="14" t="s">
        <v>7</v>
      </c>
      <c r="B136" s="34" t="s">
        <v>7</v>
      </c>
      <c r="C136" s="42" t="s">
        <v>158</v>
      </c>
      <c r="D136" s="24"/>
      <c r="E136" s="108">
        <f>E137+E138+E139</f>
        <v>372500</v>
      </c>
      <c r="F136" s="108">
        <f>F137+F138+F139</f>
        <v>157000</v>
      </c>
      <c r="G136" s="108">
        <f>G137+G138+G139</f>
        <v>-57800</v>
      </c>
      <c r="H136" s="92">
        <f t="shared" si="17"/>
        <v>471700</v>
      </c>
      <c r="I136" s="157">
        <f>I137+I138+I139</f>
        <v>431164.89</v>
      </c>
      <c r="J136" s="157"/>
      <c r="K136" s="157">
        <f t="shared" si="18"/>
        <v>40535.109999999986</v>
      </c>
    </row>
    <row r="137" spans="1:17" ht="16.7" customHeight="1">
      <c r="A137" s="7"/>
      <c r="B137" s="43"/>
      <c r="C137" s="43"/>
      <c r="D137" s="19" t="s">
        <v>159</v>
      </c>
      <c r="E137" s="108">
        <v>190000</v>
      </c>
      <c r="F137" s="92">
        <v>0</v>
      </c>
      <c r="G137" s="92">
        <v>-61000</v>
      </c>
      <c r="H137" s="92">
        <f t="shared" si="17"/>
        <v>129000</v>
      </c>
      <c r="I137" s="157">
        <v>128244.89</v>
      </c>
      <c r="J137" s="157"/>
      <c r="K137" s="157">
        <f t="shared" si="18"/>
        <v>755.11000000000058</v>
      </c>
      <c r="L137" s="2" t="s">
        <v>192</v>
      </c>
    </row>
    <row r="138" spans="1:17" ht="16.7" customHeight="1">
      <c r="A138" s="7" t="s">
        <v>7</v>
      </c>
      <c r="B138" s="43" t="s">
        <v>7</v>
      </c>
      <c r="C138" s="43" t="s">
        <v>7</v>
      </c>
      <c r="D138" s="19" t="s">
        <v>160</v>
      </c>
      <c r="E138" s="108">
        <v>182500</v>
      </c>
      <c r="F138" s="92">
        <v>0</v>
      </c>
      <c r="G138" s="92"/>
      <c r="H138" s="92">
        <f t="shared" si="17"/>
        <v>182500</v>
      </c>
      <c r="I138" s="157">
        <v>142720</v>
      </c>
      <c r="J138" s="157"/>
      <c r="K138" s="157">
        <f t="shared" si="18"/>
        <v>39780</v>
      </c>
      <c r="L138" s="2" t="s">
        <v>193</v>
      </c>
    </row>
    <row r="139" spans="1:17" ht="16.7" customHeight="1">
      <c r="A139" s="7"/>
      <c r="B139" s="36"/>
      <c r="C139" s="13"/>
      <c r="D139" s="50" t="s">
        <v>219</v>
      </c>
      <c r="E139" s="108"/>
      <c r="F139" s="96">
        <v>157000</v>
      </c>
      <c r="G139" s="96">
        <v>3200</v>
      </c>
      <c r="H139" s="92">
        <f t="shared" si="17"/>
        <v>160200</v>
      </c>
      <c r="I139" s="157">
        <v>160200</v>
      </c>
      <c r="J139" s="157"/>
      <c r="K139" s="157">
        <f t="shared" si="18"/>
        <v>0</v>
      </c>
      <c r="L139" s="2" t="s">
        <v>194</v>
      </c>
    </row>
    <row r="140" spans="1:17" ht="16.7" customHeight="1">
      <c r="A140" s="7"/>
      <c r="B140" s="36"/>
      <c r="C140" s="11" t="s">
        <v>161</v>
      </c>
      <c r="D140" s="44"/>
      <c r="E140" s="120">
        <v>0</v>
      </c>
      <c r="F140" s="102">
        <v>0</v>
      </c>
      <c r="G140" s="102"/>
      <c r="H140" s="121">
        <v>0</v>
      </c>
      <c r="I140" s="158"/>
      <c r="J140" s="158"/>
      <c r="K140" s="158">
        <f t="shared" si="18"/>
        <v>0</v>
      </c>
    </row>
    <row r="141" spans="1:17" ht="16.7" customHeight="1">
      <c r="A141" s="7" t="s">
        <v>7</v>
      </c>
      <c r="B141" s="276" t="s">
        <v>162</v>
      </c>
      <c r="C141" s="277"/>
      <c r="D141" s="72" t="s">
        <v>7</v>
      </c>
      <c r="E141" s="140">
        <f>E142+E143</f>
        <v>870000</v>
      </c>
      <c r="F141" s="152">
        <f>F142+F143</f>
        <v>745000</v>
      </c>
      <c r="G141" s="152">
        <f>G142+G143</f>
        <v>-496400</v>
      </c>
      <c r="H141" s="153">
        <f>SUM(E141:G141)</f>
        <v>1118600</v>
      </c>
      <c r="I141" s="158">
        <f>I142+I143</f>
        <v>1095955.83</v>
      </c>
      <c r="J141" s="158">
        <f>J142+J143</f>
        <v>18265.900000000001</v>
      </c>
      <c r="K141" s="158">
        <f t="shared" si="18"/>
        <v>4378.269999999924</v>
      </c>
    </row>
    <row r="142" spans="1:17" ht="16.7" customHeight="1">
      <c r="A142" s="7" t="s">
        <v>7</v>
      </c>
      <c r="B142" s="41" t="s">
        <v>7</v>
      </c>
      <c r="C142" s="11" t="s">
        <v>163</v>
      </c>
      <c r="D142" s="50" t="s">
        <v>7</v>
      </c>
      <c r="E142" s="116">
        <v>0</v>
      </c>
      <c r="F142" s="96">
        <v>0</v>
      </c>
      <c r="G142" s="96"/>
      <c r="H142" s="119">
        <v>0</v>
      </c>
      <c r="I142" s="158"/>
      <c r="J142" s="158"/>
      <c r="K142" s="158">
        <f t="shared" si="18"/>
        <v>0</v>
      </c>
    </row>
    <row r="143" spans="1:17" ht="16.7" customHeight="1">
      <c r="A143" s="7" t="s">
        <v>7</v>
      </c>
      <c r="B143" s="41" t="s">
        <v>7</v>
      </c>
      <c r="C143" s="11" t="s">
        <v>164</v>
      </c>
      <c r="D143" s="46"/>
      <c r="E143" s="120">
        <f>SUM(E144:E147)</f>
        <v>870000</v>
      </c>
      <c r="F143" s="115">
        <f>SUM(F144:F147)</f>
        <v>745000</v>
      </c>
      <c r="G143" s="115">
        <f>SUM(G144:G147)</f>
        <v>-496400</v>
      </c>
      <c r="H143" s="115">
        <f>SUM(H144:H147)</f>
        <v>1118600</v>
      </c>
      <c r="I143" s="157">
        <f t="shared" ref="I143:J143" si="19">SUM(I144:I147)</f>
        <v>1095955.83</v>
      </c>
      <c r="J143" s="157">
        <f t="shared" si="19"/>
        <v>18265.900000000001</v>
      </c>
      <c r="K143" s="157">
        <f t="shared" si="18"/>
        <v>4378.269999999924</v>
      </c>
      <c r="L143" s="91"/>
      <c r="M143" s="91"/>
    </row>
    <row r="144" spans="1:17" ht="16.7" customHeight="1">
      <c r="A144" s="7"/>
      <c r="B144" s="36"/>
      <c r="C144" s="13"/>
      <c r="D144" s="37" t="s">
        <v>239</v>
      </c>
      <c r="E144" s="116">
        <v>870000</v>
      </c>
      <c r="F144" s="92"/>
      <c r="G144" s="92">
        <v>-870000</v>
      </c>
      <c r="H144" s="92">
        <f>SUM(E144:G144)</f>
        <v>0</v>
      </c>
      <c r="I144" s="157"/>
      <c r="J144" s="157"/>
      <c r="K144" s="157">
        <f t="shared" si="18"/>
        <v>0</v>
      </c>
      <c r="L144" s="2" t="s">
        <v>249</v>
      </c>
      <c r="Q144" s="221"/>
    </row>
    <row r="145" spans="1:17" ht="16.7" customHeight="1">
      <c r="A145" s="7"/>
      <c r="B145" s="36"/>
      <c r="C145" s="13"/>
      <c r="D145" s="18" t="s">
        <v>240</v>
      </c>
      <c r="E145" s="116"/>
      <c r="F145" s="92">
        <v>705000</v>
      </c>
      <c r="G145" s="92"/>
      <c r="H145" s="92">
        <f t="shared" ref="H145:H147" si="20">SUM(E145:G145)</f>
        <v>705000</v>
      </c>
      <c r="I145" s="157">
        <v>704578</v>
      </c>
      <c r="J145" s="157"/>
      <c r="K145" s="157">
        <f t="shared" si="18"/>
        <v>422</v>
      </c>
      <c r="L145" s="2" t="s">
        <v>290</v>
      </c>
      <c r="Q145" s="221"/>
    </row>
    <row r="146" spans="1:17" ht="16.7" customHeight="1">
      <c r="A146" s="7"/>
      <c r="B146" s="36"/>
      <c r="C146" s="13"/>
      <c r="D146" s="50" t="s">
        <v>244</v>
      </c>
      <c r="E146" s="116"/>
      <c r="F146" s="92">
        <v>40000</v>
      </c>
      <c r="G146" s="96"/>
      <c r="H146" s="92">
        <f t="shared" si="20"/>
        <v>40000</v>
      </c>
      <c r="I146" s="157">
        <v>36046</v>
      </c>
      <c r="J146" s="157"/>
      <c r="K146" s="157">
        <f t="shared" si="18"/>
        <v>3954</v>
      </c>
      <c r="L146" s="2" t="s">
        <v>241</v>
      </c>
    </row>
    <row r="147" spans="1:17" ht="16.7" customHeight="1">
      <c r="A147" s="7"/>
      <c r="B147" s="36"/>
      <c r="C147" s="106"/>
      <c r="D147" s="50" t="s">
        <v>302</v>
      </c>
      <c r="E147" s="116"/>
      <c r="F147" s="92"/>
      <c r="G147" s="96">
        <v>373600</v>
      </c>
      <c r="H147" s="92">
        <f t="shared" si="20"/>
        <v>373600</v>
      </c>
      <c r="I147" s="157">
        <v>355331.83</v>
      </c>
      <c r="J147" s="157">
        <v>18265.900000000001</v>
      </c>
      <c r="K147" s="157">
        <f t="shared" si="18"/>
        <v>2.2699999999822467</v>
      </c>
      <c r="L147" s="83" t="s">
        <v>185</v>
      </c>
      <c r="M147" s="2" t="s">
        <v>242</v>
      </c>
    </row>
    <row r="148" spans="1:17" ht="16.7" customHeight="1">
      <c r="A148" s="265" t="s">
        <v>165</v>
      </c>
      <c r="B148" s="266"/>
      <c r="C148" s="267"/>
      <c r="D148" s="51" t="s">
        <v>7</v>
      </c>
      <c r="E148" s="103">
        <f>E149</f>
        <v>324200</v>
      </c>
      <c r="F148" s="103">
        <f>F149</f>
        <v>4382800</v>
      </c>
      <c r="G148" s="98">
        <f>SUM(G149)</f>
        <v>2582990</v>
      </c>
      <c r="H148" s="154">
        <f>SUM(E148:G148)</f>
        <v>7289990</v>
      </c>
      <c r="I148" s="159">
        <f>I149</f>
        <v>0</v>
      </c>
      <c r="J148" s="159">
        <f>J149</f>
        <v>0</v>
      </c>
      <c r="K148" s="159">
        <f t="shared" si="18"/>
        <v>7289990</v>
      </c>
      <c r="P148" s="91"/>
    </row>
    <row r="149" spans="1:17" ht="16.7" customHeight="1">
      <c r="A149" s="11" t="s">
        <v>7</v>
      </c>
      <c r="B149" s="268" t="s">
        <v>166</v>
      </c>
      <c r="C149" s="260"/>
      <c r="D149" s="40" t="s">
        <v>7</v>
      </c>
      <c r="E149" s="104">
        <f>E150</f>
        <v>324200</v>
      </c>
      <c r="F149" s="134">
        <f>F150</f>
        <v>4382800</v>
      </c>
      <c r="G149" s="101">
        <f>SUM(G150)</f>
        <v>2582990</v>
      </c>
      <c r="H149" s="119">
        <f>SUM(E149:G149)</f>
        <v>7289990</v>
      </c>
      <c r="I149" s="158">
        <f>I150</f>
        <v>0</v>
      </c>
      <c r="J149" s="158">
        <f>J150</f>
        <v>0</v>
      </c>
      <c r="K149" s="158">
        <f t="shared" si="18"/>
        <v>7289990</v>
      </c>
    </row>
    <row r="150" spans="1:17" ht="16.7" customHeight="1">
      <c r="A150" s="14" t="s">
        <v>7</v>
      </c>
      <c r="B150" s="34" t="s">
        <v>7</v>
      </c>
      <c r="C150" s="42" t="s">
        <v>167</v>
      </c>
      <c r="D150" s="37" t="s">
        <v>168</v>
      </c>
      <c r="E150" s="116">
        <v>324200</v>
      </c>
      <c r="F150" s="96">
        <v>4382800</v>
      </c>
      <c r="G150" s="96">
        <v>2582990</v>
      </c>
      <c r="H150" s="102">
        <f>SUM(E150:G150)</f>
        <v>7289990</v>
      </c>
      <c r="I150" s="157"/>
      <c r="J150" s="157"/>
      <c r="K150" s="157">
        <f t="shared" si="18"/>
        <v>7289990</v>
      </c>
    </row>
    <row r="151" spans="1:17" ht="16.7" customHeight="1">
      <c r="A151" s="243" t="s">
        <v>169</v>
      </c>
      <c r="B151" s="244"/>
      <c r="C151" s="244"/>
      <c r="D151" s="245"/>
      <c r="E151" s="105">
        <f t="shared" ref="E151:J151" si="21">E5+E22+E122+E124+E134+E148</f>
        <v>61300000</v>
      </c>
      <c r="F151" s="105">
        <f t="shared" si="21"/>
        <v>2600000</v>
      </c>
      <c r="G151" s="105">
        <f t="shared" si="21"/>
        <v>138440</v>
      </c>
      <c r="H151" s="105">
        <f t="shared" si="21"/>
        <v>64038440</v>
      </c>
      <c r="I151" s="86">
        <f t="shared" si="21"/>
        <v>53411824.710000001</v>
      </c>
      <c r="J151" s="86">
        <f t="shared" si="21"/>
        <v>18265.900000000001</v>
      </c>
      <c r="K151" s="86">
        <f t="shared" si="18"/>
        <v>10608349.389999999</v>
      </c>
      <c r="M151" s="107">
        <f>SUM(I145:I147)</f>
        <v>1095955.83</v>
      </c>
      <c r="N151" s="107">
        <f t="shared" ref="N151" si="22">SUM(J145:J147)</f>
        <v>18265.900000000001</v>
      </c>
      <c r="O151" s="107"/>
    </row>
    <row r="154" spans="1:17" ht="13.5" customHeight="1">
      <c r="J154" s="91"/>
    </row>
  </sheetData>
  <autoFilter ref="A4:DU151"/>
  <mergeCells count="30">
    <mergeCell ref="F3:F4"/>
    <mergeCell ref="H3:H4"/>
    <mergeCell ref="G3:G4"/>
    <mergeCell ref="A1:K1"/>
    <mergeCell ref="I3:I4"/>
    <mergeCell ref="J3:J4"/>
    <mergeCell ref="K3:K4"/>
    <mergeCell ref="A3:C3"/>
    <mergeCell ref="A2:K2"/>
    <mergeCell ref="B135:C135"/>
    <mergeCell ref="B141:C141"/>
    <mergeCell ref="A5:C5"/>
    <mergeCell ref="E3:E4"/>
    <mergeCell ref="D3:D4"/>
    <mergeCell ref="A151:D151"/>
    <mergeCell ref="B58:C58"/>
    <mergeCell ref="B6:C6"/>
    <mergeCell ref="B14:C14"/>
    <mergeCell ref="B20:C20"/>
    <mergeCell ref="A22:C22"/>
    <mergeCell ref="B23:C23"/>
    <mergeCell ref="A148:C148"/>
    <mergeCell ref="B149:C149"/>
    <mergeCell ref="B99:C99"/>
    <mergeCell ref="B106:C106"/>
    <mergeCell ref="A122:C122"/>
    <mergeCell ref="B123:C123"/>
    <mergeCell ref="A124:C124"/>
    <mergeCell ref="B125:C125"/>
    <mergeCell ref="A134:C134"/>
  </mergeCells>
  <phoneticPr fontId="3" type="noConversion"/>
  <printOptions horizontalCentered="1"/>
  <pageMargins left="0.15748031496062992" right="0.15748031496062992" top="0.39370078740157483" bottom="0.43307086614173229" header="0.39370078740157483" footer="0.23622047244094491"/>
  <pageSetup paperSize="9" scale="84" pageOrder="overThenDown" orientation="landscape" useFirstPageNumber="1" verticalDpi="300" r:id="rId1"/>
  <headerFooter alignWithMargins="0">
    <oddFooter>&amp;N페이지 중 &amp;P페이지</oddFoot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표지</vt:lpstr>
      <vt:lpstr>총괄표</vt:lpstr>
      <vt:lpstr>세입</vt:lpstr>
      <vt:lpstr>세출</vt:lpstr>
      <vt:lpstr>세입!Print_Area</vt:lpstr>
      <vt:lpstr>세출!Print_Area</vt:lpstr>
      <vt:lpstr>세입!Print_Titles</vt:lpstr>
      <vt:lpstr>세출!Print_Titles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sks</dc:creator>
  <cp:lastModifiedBy>sks</cp:lastModifiedBy>
  <cp:lastPrinted>2023-04-24T01:06:33Z</cp:lastPrinted>
  <dcterms:created xsi:type="dcterms:W3CDTF">2022-09-13T03:14:58Z</dcterms:created>
  <dcterms:modified xsi:type="dcterms:W3CDTF">2023-05-22T00:19:20Z</dcterms:modified>
</cp:coreProperties>
</file>