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ks\Desktop\"/>
    </mc:Choice>
  </mc:AlternateContent>
  <bookViews>
    <workbookView xWindow="0" yWindow="0" windowWidth="15360" windowHeight="7605"/>
  </bookViews>
  <sheets>
    <sheet name="표지" sheetId="4" r:id="rId1"/>
    <sheet name="총괄표" sheetId="7" r:id="rId2"/>
    <sheet name="세입예산안" sheetId="1" r:id="rId3"/>
    <sheet name="세출예산" sheetId="3" r:id="rId4"/>
  </sheets>
  <definedNames>
    <definedName name="_xlnm.Print_Titles" localSheetId="2">세입예산안!$3:$4</definedName>
    <definedName name="_xlnm.Print_Titles" localSheetId="3">세출예산!$3:$4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9" i="3" l="1"/>
  <c r="G92" i="3"/>
  <c r="G368" i="3" l="1"/>
  <c r="G369" i="3"/>
  <c r="H385" i="3"/>
  <c r="H383" i="3"/>
  <c r="H223" i="3"/>
  <c r="H167" i="3"/>
  <c r="H168" i="3"/>
  <c r="H166" i="3"/>
  <c r="H165" i="3"/>
  <c r="H164" i="3"/>
  <c r="H99" i="3"/>
  <c r="H80" i="3"/>
  <c r="F270" i="3" l="1"/>
  <c r="F383" i="3"/>
  <c r="F117" i="3"/>
  <c r="G163" i="3"/>
  <c r="G159" i="3" s="1"/>
  <c r="G158" i="3" s="1"/>
  <c r="C10" i="7"/>
  <c r="C8" i="7"/>
  <c r="C7" i="7"/>
  <c r="C6" i="7"/>
  <c r="C5" i="7"/>
  <c r="B10" i="7"/>
  <c r="B7" i="7"/>
  <c r="B8" i="7"/>
  <c r="B6" i="7"/>
  <c r="B5" i="7"/>
  <c r="D6" i="7" l="1"/>
  <c r="D7" i="7"/>
  <c r="D10" i="7"/>
  <c r="D8" i="7"/>
  <c r="D5" i="7"/>
  <c r="F78" i="3"/>
  <c r="H78" i="3" s="1"/>
  <c r="F374" i="3"/>
  <c r="F368" i="3" s="1"/>
  <c r="F367" i="3" s="1"/>
  <c r="G204" i="3"/>
  <c r="F158" i="3"/>
  <c r="F124" i="3"/>
  <c r="H124" i="3" s="1"/>
  <c r="G53" i="3"/>
  <c r="F54" i="3"/>
  <c r="H50" i="3"/>
  <c r="H191" i="3"/>
  <c r="H344" i="3"/>
  <c r="H379" i="3"/>
  <c r="H381" i="3"/>
  <c r="H389" i="3"/>
  <c r="F388" i="3"/>
  <c r="F387" i="3" s="1"/>
  <c r="G388" i="3"/>
  <c r="G387" i="3" s="1"/>
  <c r="F89" i="1"/>
  <c r="F87" i="1"/>
  <c r="G144" i="3"/>
  <c r="G318" i="3"/>
  <c r="G285" i="3" s="1"/>
  <c r="G282" i="3" s="1"/>
  <c r="F346" i="3"/>
  <c r="F345" i="3" s="1"/>
  <c r="G346" i="3"/>
  <c r="G345" i="3" s="1"/>
  <c r="G367" i="3"/>
  <c r="G382" i="3"/>
  <c r="G380" i="3" s="1"/>
  <c r="F382" i="3"/>
  <c r="F380" i="3" s="1"/>
  <c r="G91" i="3"/>
  <c r="F324" i="3"/>
  <c r="F337" i="3"/>
  <c r="F61" i="3"/>
  <c r="F77" i="3" l="1"/>
  <c r="G52" i="3"/>
  <c r="F323" i="3"/>
  <c r="F53" i="3"/>
  <c r="F366" i="3"/>
  <c r="G366" i="3"/>
  <c r="E388" i="3"/>
  <c r="E387" i="3" s="1"/>
  <c r="G9" i="7" s="1"/>
  <c r="E382" i="3"/>
  <c r="E374" i="3"/>
  <c r="H374" i="3" s="1"/>
  <c r="E369" i="3"/>
  <c r="H369" i="3" s="1"/>
  <c r="E364" i="3"/>
  <c r="H364" i="3" s="1"/>
  <c r="E362" i="3"/>
  <c r="H362" i="3" s="1"/>
  <c r="E358" i="3"/>
  <c r="E354" i="3"/>
  <c r="E350" i="3"/>
  <c r="H350" i="3" s="1"/>
  <c r="E347" i="3"/>
  <c r="H347" i="3" s="1"/>
  <c r="E337" i="3"/>
  <c r="H337" i="3" s="1"/>
  <c r="E325" i="3"/>
  <c r="E318" i="3"/>
  <c r="H318" i="3" s="1"/>
  <c r="E315" i="3"/>
  <c r="H315" i="3" s="1"/>
  <c r="E310" i="3"/>
  <c r="E304" i="3"/>
  <c r="E301" i="3"/>
  <c r="E292" i="3"/>
  <c r="E287" i="3"/>
  <c r="E283" i="3"/>
  <c r="H283" i="3" s="1"/>
  <c r="E274" i="3"/>
  <c r="H274" i="3" s="1"/>
  <c r="F269" i="3"/>
  <c r="E270" i="3"/>
  <c r="H270" i="3" s="1"/>
  <c r="E265" i="3"/>
  <c r="E260" i="3"/>
  <c r="E255" i="3"/>
  <c r="E250" i="3"/>
  <c r="E245" i="3"/>
  <c r="E241" i="3"/>
  <c r="H241" i="3" s="1"/>
  <c r="F232" i="3"/>
  <c r="F231" i="3" s="1"/>
  <c r="F143" i="3" s="1"/>
  <c r="E232" i="3"/>
  <c r="H232" i="3" s="1"/>
  <c r="E225" i="3"/>
  <c r="E218" i="3"/>
  <c r="H218" i="3" s="1"/>
  <c r="G195" i="3"/>
  <c r="E204" i="3"/>
  <c r="H204" i="3" s="1"/>
  <c r="E196" i="3"/>
  <c r="H196" i="3" s="1"/>
  <c r="E192" i="3"/>
  <c r="E188" i="3"/>
  <c r="E185" i="3"/>
  <c r="E179" i="3"/>
  <c r="E175" i="3"/>
  <c r="E174" i="3"/>
  <c r="H174" i="3" s="1"/>
  <c r="E171" i="3"/>
  <c r="E159" i="3"/>
  <c r="H159" i="3" s="1"/>
  <c r="E153" i="3"/>
  <c r="H153" i="3" s="1"/>
  <c r="E148" i="3"/>
  <c r="H148" i="3" s="1"/>
  <c r="E145" i="3"/>
  <c r="H145" i="3" s="1"/>
  <c r="E140" i="3"/>
  <c r="E135" i="3"/>
  <c r="E131" i="3"/>
  <c r="F128" i="3"/>
  <c r="H128" i="3" s="1"/>
  <c r="F126" i="3"/>
  <c r="H126" i="3" s="1"/>
  <c r="E121" i="3"/>
  <c r="H121" i="3" s="1"/>
  <c r="E117" i="3"/>
  <c r="H117" i="3" s="1"/>
  <c r="F113" i="3"/>
  <c r="E113" i="3"/>
  <c r="H113" i="3" s="1"/>
  <c r="E109" i="3"/>
  <c r="E103" i="3"/>
  <c r="F102" i="3"/>
  <c r="E96" i="3"/>
  <c r="H96" i="3" s="1"/>
  <c r="E92" i="3"/>
  <c r="H92" i="3" s="1"/>
  <c r="E88" i="3"/>
  <c r="E84" i="3"/>
  <c r="E77" i="3"/>
  <c r="H77" i="3" s="1"/>
  <c r="E73" i="3"/>
  <c r="H73" i="3" s="1"/>
  <c r="E71" i="3"/>
  <c r="H71" i="3" s="1"/>
  <c r="E69" i="3"/>
  <c r="H69" i="3" s="1"/>
  <c r="E61" i="3"/>
  <c r="H61" i="3" s="1"/>
  <c r="E54" i="3"/>
  <c r="H54" i="3" s="1"/>
  <c r="E49" i="3"/>
  <c r="H49" i="3" s="1"/>
  <c r="E46" i="3"/>
  <c r="F44" i="3"/>
  <c r="E40" i="3"/>
  <c r="E35" i="3"/>
  <c r="E32" i="3"/>
  <c r="E27" i="3"/>
  <c r="F25" i="3"/>
  <c r="F23" i="3"/>
  <c r="E15" i="3"/>
  <c r="E12" i="3"/>
  <c r="E7" i="3"/>
  <c r="H387" i="3" l="1"/>
  <c r="H9" i="7" s="1"/>
  <c r="I9" i="7" s="1"/>
  <c r="G143" i="3"/>
  <c r="G51" i="3" s="1"/>
  <c r="G391" i="3" s="1"/>
  <c r="F31" i="3"/>
  <c r="E244" i="3"/>
  <c r="H244" i="3" s="1"/>
  <c r="F6" i="3"/>
  <c r="E87" i="3"/>
  <c r="H87" i="3" s="1"/>
  <c r="E169" i="3"/>
  <c r="H169" i="3" s="1"/>
  <c r="E249" i="3"/>
  <c r="E158" i="3"/>
  <c r="H158" i="3" s="1"/>
  <c r="E81" i="3"/>
  <c r="H81" i="3" s="1"/>
  <c r="E224" i="3"/>
  <c r="H224" i="3" s="1"/>
  <c r="E324" i="3"/>
  <c r="H324" i="3" s="1"/>
  <c r="E254" i="3"/>
  <c r="E380" i="3"/>
  <c r="H380" i="3" s="1"/>
  <c r="H382" i="3"/>
  <c r="H388" i="3"/>
  <c r="F101" i="3"/>
  <c r="E286" i="3"/>
  <c r="H286" i="3" s="1"/>
  <c r="E368" i="3"/>
  <c r="E195" i="3"/>
  <c r="H195" i="3" s="1"/>
  <c r="E231" i="3"/>
  <c r="H231" i="3" s="1"/>
  <c r="E31" i="3"/>
  <c r="E91" i="3"/>
  <c r="H91" i="3" s="1"/>
  <c r="E269" i="3"/>
  <c r="H269" i="3" s="1"/>
  <c r="E300" i="3"/>
  <c r="H300" i="3" s="1"/>
  <c r="E53" i="3"/>
  <c r="H53" i="3" s="1"/>
  <c r="E130" i="3"/>
  <c r="H130" i="3" s="1"/>
  <c r="E259" i="3"/>
  <c r="H259" i="3" s="1"/>
  <c r="E6" i="3"/>
  <c r="E102" i="3"/>
  <c r="H102" i="3" s="1"/>
  <c r="E178" i="3"/>
  <c r="H178" i="3" s="1"/>
  <c r="E144" i="3"/>
  <c r="H144" i="3" s="1"/>
  <c r="E353" i="3"/>
  <c r="H31" i="3" l="1"/>
  <c r="F5" i="3"/>
  <c r="E323" i="3"/>
  <c r="H323" i="3" s="1"/>
  <c r="H6" i="3"/>
  <c r="E101" i="3"/>
  <c r="E367" i="3"/>
  <c r="H368" i="3"/>
  <c r="E346" i="3"/>
  <c r="H353" i="3"/>
  <c r="E248" i="3"/>
  <c r="H248" i="3" s="1"/>
  <c r="F52" i="3"/>
  <c r="E5" i="3"/>
  <c r="E285" i="3"/>
  <c r="E52" i="3" l="1"/>
  <c r="H101" i="3"/>
  <c r="H5" i="3"/>
  <c r="H5" i="7" s="1"/>
  <c r="G5" i="7"/>
  <c r="E143" i="3"/>
  <c r="H143" i="3" s="1"/>
  <c r="H52" i="3"/>
  <c r="E282" i="3"/>
  <c r="H282" i="3" s="1"/>
  <c r="H285" i="3"/>
  <c r="E366" i="3"/>
  <c r="G8" i="7" s="1"/>
  <c r="H367" i="3"/>
  <c r="E345" i="3"/>
  <c r="H346" i="3"/>
  <c r="F51" i="3"/>
  <c r="F13" i="1"/>
  <c r="F21" i="1"/>
  <c r="H345" i="3" l="1"/>
  <c r="H7" i="7" s="1"/>
  <c r="G7" i="7"/>
  <c r="I5" i="7"/>
  <c r="H366" i="3"/>
  <c r="H8" i="7" s="1"/>
  <c r="I8" i="7" s="1"/>
  <c r="F391" i="3"/>
  <c r="E51" i="3"/>
  <c r="H51" i="3" s="1"/>
  <c r="H6" i="7" s="1"/>
  <c r="F48" i="1"/>
  <c r="F23" i="1"/>
  <c r="E391" i="3" l="1"/>
  <c r="G6" i="7"/>
  <c r="G11" i="7" s="1"/>
  <c r="I7" i="7"/>
  <c r="H11" i="7"/>
  <c r="J6" i="7" s="1"/>
  <c r="H391" i="3"/>
  <c r="G89" i="1"/>
  <c r="G87" i="1"/>
  <c r="E86" i="1"/>
  <c r="F81" i="1"/>
  <c r="F80" i="1" s="1"/>
  <c r="F91" i="1" s="1"/>
  <c r="E80" i="1"/>
  <c r="G79" i="1"/>
  <c r="G78" i="1"/>
  <c r="F77" i="1"/>
  <c r="E77" i="1"/>
  <c r="G76" i="1"/>
  <c r="G74" i="1"/>
  <c r="G72" i="1"/>
  <c r="G71" i="1"/>
  <c r="G70" i="1"/>
  <c r="G69" i="1"/>
  <c r="F65" i="1"/>
  <c r="F64" i="1" s="1"/>
  <c r="E65" i="1"/>
  <c r="F61" i="1"/>
  <c r="G60" i="1"/>
  <c r="G59" i="1"/>
  <c r="G58" i="1"/>
  <c r="F56" i="1"/>
  <c r="G56" i="1" s="1"/>
  <c r="F50" i="1"/>
  <c r="G50" i="1" s="1"/>
  <c r="G48" i="1"/>
  <c r="F46" i="1"/>
  <c r="E45" i="1"/>
  <c r="E42" i="1"/>
  <c r="G42" i="1" s="1"/>
  <c r="E39" i="1"/>
  <c r="G39" i="1" s="1"/>
  <c r="E35" i="1"/>
  <c r="G35" i="1" s="1"/>
  <c r="E31" i="1"/>
  <c r="G31" i="1" s="1"/>
  <c r="E28" i="1"/>
  <c r="G28" i="1" s="1"/>
  <c r="E23" i="1"/>
  <c r="G23" i="1" s="1"/>
  <c r="G21" i="1"/>
  <c r="F17" i="1"/>
  <c r="E17" i="1"/>
  <c r="E13" i="1"/>
  <c r="F9" i="1"/>
  <c r="E9" i="1"/>
  <c r="F6" i="1"/>
  <c r="E91" i="1" l="1"/>
  <c r="B9" i="7"/>
  <c r="B11" i="7" s="1"/>
  <c r="I6" i="7"/>
  <c r="I11" i="7" s="1"/>
  <c r="J5" i="7"/>
  <c r="J7" i="7"/>
  <c r="J8" i="7"/>
  <c r="J11" i="7"/>
  <c r="J9" i="7"/>
  <c r="G9" i="1"/>
  <c r="F5" i="1"/>
  <c r="E5" i="1"/>
  <c r="G46" i="1"/>
  <c r="F45" i="1"/>
  <c r="G65" i="1"/>
  <c r="G77" i="1"/>
  <c r="G6" i="1"/>
  <c r="G17" i="1"/>
  <c r="G13" i="1"/>
  <c r="F86" i="1"/>
  <c r="G86" i="1" s="1"/>
  <c r="G80" i="1"/>
  <c r="E64" i="1"/>
  <c r="G64" i="1" s="1"/>
  <c r="G81" i="1"/>
  <c r="C9" i="7" l="1"/>
  <c r="G91" i="1"/>
  <c r="G45" i="1"/>
  <c r="G5" i="1"/>
  <c r="C11" i="7" l="1"/>
  <c r="D9" i="7"/>
  <c r="D11" i="7" s="1"/>
  <c r="E9" i="7"/>
  <c r="E10" i="7" l="1"/>
  <c r="E11" i="7"/>
  <c r="E8" i="7"/>
  <c r="E7" i="7"/>
  <c r="E5" i="7"/>
  <c r="E6" i="7"/>
</calcChain>
</file>

<file path=xl/sharedStrings.xml><?xml version="1.0" encoding="utf-8"?>
<sst xmlns="http://schemas.openxmlformats.org/spreadsheetml/2006/main" count="1248" uniqueCount="556">
  <si>
    <t>(단위 : 1元)</t>
    <phoneticPr fontId="3" type="noConversion"/>
  </si>
  <si>
    <t>과    목</t>
  </si>
  <si>
    <t>산출기초 및 예산액</t>
    <phoneticPr fontId="3" type="noConversion"/>
  </si>
  <si>
    <t>본예산</t>
    <phoneticPr fontId="3" type="noConversion"/>
  </si>
  <si>
    <t>1차추경액</t>
    <phoneticPr fontId="3" type="noConversion"/>
  </si>
  <si>
    <t>최종예산액</t>
    <phoneticPr fontId="3" type="noConversion"/>
  </si>
  <si>
    <t>관</t>
  </si>
  <si>
    <t>항</t>
  </si>
  <si>
    <t>목</t>
  </si>
  <si>
    <t>1.학부모부담수입</t>
  </si>
  <si>
    <t/>
  </si>
  <si>
    <t>1.등록금수입</t>
    <phoneticPr fontId="3" type="noConversion"/>
  </si>
  <si>
    <t>1.입학금</t>
  </si>
  <si>
    <r>
      <rPr>
        <b/>
        <sz val="10"/>
        <rFont val="돋움"/>
        <family val="3"/>
        <charset val="129"/>
      </rPr>
      <t>1. 입학금</t>
    </r>
    <r>
      <rPr>
        <sz val="10"/>
        <rFont val="돋움"/>
        <family val="3"/>
        <charset val="129"/>
      </rPr>
      <t xml:space="preserve">  15,000원x160명</t>
    </r>
    <phoneticPr fontId="3" type="noConversion"/>
  </si>
  <si>
    <t>(1회추경) 경정2,540,000원-기정2,400,000원</t>
    <phoneticPr fontId="3" type="noConversion"/>
  </si>
  <si>
    <t>2.지난연도입학금</t>
    <phoneticPr fontId="3" type="noConversion"/>
  </si>
  <si>
    <t>3.수업료</t>
    <phoneticPr fontId="3" type="noConversion"/>
  </si>
  <si>
    <t>1. 초등수업료</t>
  </si>
  <si>
    <t xml:space="preserve">  가.전액납부자  29,800원x203명</t>
    <phoneticPr fontId="3" type="noConversion"/>
  </si>
  <si>
    <t xml:space="preserve">  나.감액납부자  29,800원x0.9x136명</t>
    <phoneticPr fontId="3" type="noConversion"/>
  </si>
  <si>
    <t>2. 중등수업료</t>
  </si>
  <si>
    <t xml:space="preserve">  가.전액납부자  32,900원x220명</t>
    <phoneticPr fontId="3" type="noConversion"/>
  </si>
  <si>
    <t xml:space="preserve">  나.감액납부자  32,900원x0.9x95명</t>
    <phoneticPr fontId="3" type="noConversion"/>
  </si>
  <si>
    <t>3. 고등수업료</t>
  </si>
  <si>
    <t xml:space="preserve">  가.전액납부자  38,100원x307명</t>
    <phoneticPr fontId="3" type="noConversion"/>
  </si>
  <si>
    <t xml:space="preserve">  나.감액납부자  38,100원x0.9x34명</t>
    <phoneticPr fontId="3" type="noConversion"/>
  </si>
  <si>
    <t>(1회추경) 경정(5,798,000원+6,295,000원)-기정12,862,560원</t>
    <phoneticPr fontId="3" type="noConversion"/>
  </si>
  <si>
    <t>4.지난연도수업료</t>
    <phoneticPr fontId="3" type="noConversion"/>
  </si>
  <si>
    <t>1. 지난연도 미납액</t>
    <phoneticPr fontId="3" type="noConversion"/>
  </si>
  <si>
    <t>2.수익자부담경비</t>
    <phoneticPr fontId="3" type="noConversion"/>
  </si>
  <si>
    <t>1.학교급식비</t>
    <phoneticPr fontId="3" type="noConversion"/>
  </si>
  <si>
    <t>1. 학교급식비</t>
  </si>
  <si>
    <t xml:space="preserve">  가. 초등(1~3학년) 16원x175명x180일</t>
    <phoneticPr fontId="3" type="noConversion"/>
  </si>
  <si>
    <t xml:space="preserve">  나. 초등(4~6학년) 18원x186명x180일</t>
    <phoneticPr fontId="3" type="noConversion"/>
  </si>
  <si>
    <t xml:space="preserve">  다. 중고등 20원x693명x180일</t>
    <phoneticPr fontId="3" type="noConversion"/>
  </si>
  <si>
    <t>2.방과후학교교육활동비</t>
    <phoneticPr fontId="3" type="noConversion"/>
  </si>
  <si>
    <t>1. 방과후활동비</t>
  </si>
  <si>
    <t xml:space="preserve">  가. 초등  325,000원x2학기</t>
    <phoneticPr fontId="3" type="noConversion"/>
  </si>
  <si>
    <t xml:space="preserve">  나. 중고등  415,000원x2학기</t>
    <phoneticPr fontId="3" type="noConversion"/>
  </si>
  <si>
    <t>3.현장학습비</t>
    <phoneticPr fontId="3" type="noConversion"/>
  </si>
  <si>
    <t>1. 현장학습비</t>
  </si>
  <si>
    <t xml:space="preserve">  가. 초등  50원x361명</t>
    <phoneticPr fontId="3" type="noConversion"/>
  </si>
  <si>
    <t xml:space="preserve">  나. 중고등  100원x693명</t>
    <phoneticPr fontId="3" type="noConversion"/>
  </si>
  <si>
    <t xml:space="preserve">  다. 교류체험학습</t>
    <phoneticPr fontId="3" type="noConversion"/>
  </si>
  <si>
    <t>2. 졸업여행비</t>
    <phoneticPr fontId="3" type="noConversion"/>
  </si>
  <si>
    <t xml:space="preserve">  가. 초등 5,000원x60명</t>
    <phoneticPr fontId="3" type="noConversion"/>
  </si>
  <si>
    <t xml:space="preserve">  나. 중등 5,000원x100명</t>
    <phoneticPr fontId="3" type="noConversion"/>
  </si>
  <si>
    <t xml:space="preserve">  다. 고등 5,000원x250명(11,12학년)</t>
    <phoneticPr fontId="3" type="noConversion"/>
  </si>
  <si>
    <t>4.통학차량비수입</t>
    <phoneticPr fontId="3" type="noConversion"/>
  </si>
  <si>
    <t>1. 스쿨버스이용비</t>
  </si>
  <si>
    <t xml:space="preserve">  가. 초등 1,065원x330명x10월</t>
    <phoneticPr fontId="3" type="noConversion"/>
  </si>
  <si>
    <t xml:space="preserve">  나. 중고등 1,065원x660명x10월</t>
    <phoneticPr fontId="3" type="noConversion"/>
  </si>
  <si>
    <t>5.기타수익자부담경비수입</t>
    <phoneticPr fontId="3" type="noConversion"/>
  </si>
  <si>
    <t>1. 졸업앨범비</t>
    <phoneticPr fontId="3" type="noConversion"/>
  </si>
  <si>
    <t xml:space="preserve">  가. 초등 450원x60명</t>
    <phoneticPr fontId="3" type="noConversion"/>
  </si>
  <si>
    <t xml:space="preserve">  나. 중고등 450원x220명</t>
    <phoneticPr fontId="3" type="noConversion"/>
  </si>
  <si>
    <t>2.지원금수입</t>
    <phoneticPr fontId="3" type="noConversion"/>
  </si>
  <si>
    <t>1.교육부지원금</t>
  </si>
  <si>
    <t>1.현지채용인건비</t>
    <phoneticPr fontId="3" type="noConversion"/>
  </si>
  <si>
    <r>
      <rPr>
        <b/>
        <sz val="10"/>
        <rFont val="돋움"/>
        <family val="3"/>
        <charset val="129"/>
      </rPr>
      <t>1. 인건비</t>
    </r>
    <r>
      <rPr>
        <sz val="10"/>
        <rFont val="돋움"/>
        <family val="3"/>
        <charset val="129"/>
      </rPr>
      <t xml:space="preserve">  3,200,000원x2회</t>
    </r>
    <phoneticPr fontId="3" type="noConversion"/>
  </si>
  <si>
    <t>(1회추경) 경정5,976,000원-기정6,400,000원</t>
    <phoneticPr fontId="3" type="noConversion"/>
  </si>
  <si>
    <t>2.운영비</t>
    <phoneticPr fontId="3" type="noConversion"/>
  </si>
  <si>
    <r>
      <t xml:space="preserve">1. 기본운영비  </t>
    </r>
    <r>
      <rPr>
        <sz val="10"/>
        <rFont val="돋움"/>
        <family val="3"/>
        <charset val="129"/>
      </rPr>
      <t>850,000원x4회</t>
    </r>
    <phoneticPr fontId="3" type="noConversion"/>
  </si>
  <si>
    <r>
      <t xml:space="preserve">2. 특수학급운영비 </t>
    </r>
    <r>
      <rPr>
        <sz val="10"/>
        <rFont val="돋움"/>
        <family val="3"/>
        <charset val="129"/>
      </rPr>
      <t>200,000원x1교</t>
    </r>
    <phoneticPr fontId="3" type="noConversion"/>
  </si>
  <si>
    <t>3.임차료</t>
    <phoneticPr fontId="3" type="noConversion"/>
  </si>
  <si>
    <t>1. 임차료</t>
    <phoneticPr fontId="3" type="noConversion"/>
  </si>
  <si>
    <t>4.저소득층자녀지원</t>
    <phoneticPr fontId="3" type="noConversion"/>
  </si>
  <si>
    <r>
      <t xml:space="preserve">1. 학비지원금  </t>
    </r>
    <r>
      <rPr>
        <sz val="10"/>
        <rFont val="돋움"/>
        <family val="3"/>
        <charset val="129"/>
      </rPr>
      <t>635,000원x1교</t>
    </r>
    <phoneticPr fontId="3" type="noConversion"/>
  </si>
  <si>
    <r>
      <t xml:space="preserve">1. 방과후학교지원금 </t>
    </r>
    <r>
      <rPr>
        <sz val="10"/>
        <rFont val="돋움"/>
        <family val="3"/>
        <charset val="129"/>
      </rPr>
      <t xml:space="preserve"> 252,000원x1교</t>
    </r>
    <phoneticPr fontId="3" type="noConversion"/>
  </si>
  <si>
    <t>1. 대수선비</t>
    <phoneticPr fontId="3" type="noConversion"/>
  </si>
  <si>
    <r>
      <t xml:space="preserve">1. 교수학습자료구입비  </t>
    </r>
    <r>
      <rPr>
        <sz val="10"/>
        <rFont val="돋움"/>
        <family val="3"/>
        <charset val="129"/>
      </rPr>
      <t>203,000원x1교</t>
    </r>
    <phoneticPr fontId="3" type="noConversion"/>
  </si>
  <si>
    <t>(성립전) 중등미래교육교과운영비</t>
    <phoneticPr fontId="3" type="noConversion"/>
  </si>
  <si>
    <t>2.기타국고지원금</t>
    <phoneticPr fontId="3" type="noConversion"/>
  </si>
  <si>
    <t>1.기타국고지원금</t>
    <phoneticPr fontId="3" type="noConversion"/>
  </si>
  <si>
    <t>1.독도중점학교운영비(경상북도)</t>
    <phoneticPr fontId="3" type="noConversion"/>
  </si>
  <si>
    <t>(1회추경) 경정43,090원-기정52,000원</t>
    <phoneticPr fontId="3" type="noConversion"/>
  </si>
  <si>
    <t>3.기타지원금</t>
    <phoneticPr fontId="3" type="noConversion"/>
  </si>
  <si>
    <t>1.기타지원금</t>
    <phoneticPr fontId="3" type="noConversion"/>
  </si>
  <si>
    <t>3.행정활동수입</t>
    <phoneticPr fontId="3" type="noConversion"/>
  </si>
  <si>
    <t>1.사용료및수수료</t>
    <phoneticPr fontId="3" type="noConversion"/>
  </si>
  <si>
    <t>1.사용료및수수료</t>
  </si>
  <si>
    <t>1. 시설사용료</t>
  </si>
  <si>
    <t xml:space="preserve">  가. 시설임차료  100,000원x2회</t>
  </si>
  <si>
    <t xml:space="preserve">  나. 시설사용료 2,000원x25회</t>
  </si>
  <si>
    <t>(1회추경) 경정100,000원-기정250,000원</t>
    <phoneticPr fontId="3" type="noConversion"/>
  </si>
  <si>
    <r>
      <t xml:space="preserve">2. 급식실 수용비 </t>
    </r>
    <r>
      <rPr>
        <sz val="10"/>
        <rFont val="돋움"/>
        <family val="3"/>
        <charset val="129"/>
      </rPr>
      <t xml:space="preserve"> 8,000원x10월</t>
    </r>
    <phoneticPr fontId="3" type="noConversion"/>
  </si>
  <si>
    <r>
      <t xml:space="preserve">3. 제증명수수료 </t>
    </r>
    <r>
      <rPr>
        <sz val="10"/>
        <rFont val="돋움"/>
        <family val="3"/>
        <charset val="129"/>
      </rPr>
      <t>10원x5,000부</t>
    </r>
    <phoneticPr fontId="3" type="noConversion"/>
  </si>
  <si>
    <r>
      <rPr>
        <b/>
        <sz val="10"/>
        <rFont val="돋움"/>
        <family val="3"/>
        <charset val="129"/>
      </rPr>
      <t>4. 도서관수입</t>
    </r>
    <r>
      <rPr>
        <sz val="10"/>
        <rFont val="돋움"/>
        <family val="3"/>
        <charset val="129"/>
      </rPr>
      <t xml:space="preserve">  178원x10월</t>
    </r>
    <phoneticPr fontId="3" type="noConversion"/>
  </si>
  <si>
    <t>2.자산매각수입</t>
    <phoneticPr fontId="3" type="noConversion"/>
  </si>
  <si>
    <t>1.자산매각수입</t>
    <phoneticPr fontId="3" type="noConversion"/>
  </si>
  <si>
    <r>
      <t xml:space="preserve">1. 폐품처리 </t>
    </r>
    <r>
      <rPr>
        <sz val="10"/>
        <rFont val="돋움"/>
        <family val="3"/>
        <charset val="129"/>
      </rPr>
      <t>1,000원x9종</t>
    </r>
    <phoneticPr fontId="3" type="noConversion"/>
  </si>
  <si>
    <t>3.임차보증금회수수입</t>
    <phoneticPr fontId="3" type="noConversion"/>
  </si>
  <si>
    <t>1.임차보증금회수수입</t>
    <phoneticPr fontId="3" type="noConversion"/>
  </si>
  <si>
    <t>4.이자수입</t>
    <phoneticPr fontId="3" type="noConversion"/>
  </si>
  <si>
    <t>1.이자수입</t>
    <phoneticPr fontId="3" type="noConversion"/>
  </si>
  <si>
    <r>
      <rPr>
        <b/>
        <sz val="10"/>
        <rFont val="돋움"/>
        <family val="3"/>
        <charset val="129"/>
      </rPr>
      <t>1. 정기예금이자</t>
    </r>
    <r>
      <rPr>
        <sz val="10"/>
        <rFont val="돋움"/>
        <family val="3"/>
        <charset val="129"/>
      </rPr>
      <t xml:space="preserve">  9,000원x2회</t>
    </r>
    <phoneticPr fontId="3" type="noConversion"/>
  </si>
  <si>
    <r>
      <rPr>
        <b/>
        <sz val="10"/>
        <rFont val="돋움"/>
        <family val="3"/>
        <charset val="129"/>
      </rPr>
      <t>2. 일반예금이자</t>
    </r>
    <r>
      <rPr>
        <sz val="10"/>
        <rFont val="돋움"/>
        <family val="3"/>
        <charset val="129"/>
      </rPr>
      <t xml:space="preserve">  10,000원x4분기</t>
    </r>
    <phoneticPr fontId="3" type="noConversion"/>
  </si>
  <si>
    <t>4.전입금수입</t>
    <phoneticPr fontId="3" type="noConversion"/>
  </si>
  <si>
    <t>1.학교발전기금전입금</t>
    <phoneticPr fontId="3" type="noConversion"/>
  </si>
  <si>
    <t>1.학교발전기금전입금</t>
  </si>
  <si>
    <t>(1회추경) 학교발전기금전입금</t>
    <phoneticPr fontId="3" type="noConversion"/>
  </si>
  <si>
    <t>2.법인전입금</t>
    <phoneticPr fontId="3" type="noConversion"/>
  </si>
  <si>
    <t>1.법인전입금</t>
    <phoneticPr fontId="3" type="noConversion"/>
  </si>
  <si>
    <t>1.지난년도수입</t>
    <phoneticPr fontId="3" type="noConversion"/>
  </si>
  <si>
    <t>2.적립금전입액</t>
    <phoneticPr fontId="3" type="noConversion"/>
  </si>
  <si>
    <t>1.적립금전입액</t>
    <phoneticPr fontId="3" type="noConversion"/>
  </si>
  <si>
    <t>3.환차익</t>
    <phoneticPr fontId="3" type="noConversion"/>
  </si>
  <si>
    <t>1.환차익</t>
    <phoneticPr fontId="3" type="noConversion"/>
  </si>
  <si>
    <t>4.잡수입</t>
    <phoneticPr fontId="3" type="noConversion"/>
  </si>
  <si>
    <t>1.잡수입</t>
    <phoneticPr fontId="3" type="noConversion"/>
  </si>
  <si>
    <t>1.지난연도이월금</t>
    <phoneticPr fontId="3" type="noConversion"/>
  </si>
  <si>
    <t>1.지난연도이월사업비</t>
    <phoneticPr fontId="3" type="noConversion"/>
  </si>
  <si>
    <t>1. 명시이월금</t>
    <phoneticPr fontId="3" type="noConversion"/>
  </si>
  <si>
    <t>2.지난연도이월순세계잉여금</t>
    <phoneticPr fontId="3" type="noConversion"/>
  </si>
  <si>
    <t>2. 순수불용액</t>
    <phoneticPr fontId="3" type="noConversion"/>
  </si>
  <si>
    <t>세 입 총 계</t>
    <phoneticPr fontId="3" type="noConversion"/>
  </si>
  <si>
    <t>2021학년도 상해한국학교회계 1차 추가경정 세입예산안</t>
    <phoneticPr fontId="3" type="noConversion"/>
  </si>
  <si>
    <t>(1회추경) 경정172,970원-기정200,000원</t>
    <phoneticPr fontId="3" type="noConversion"/>
  </si>
  <si>
    <t>(1회추경) 경정144,710원-기정203,000원</t>
    <phoneticPr fontId="3" type="noConversion"/>
  </si>
  <si>
    <t>(1회추경) 경정3,466,230원-기정3,601,440원</t>
    <phoneticPr fontId="3" type="noConversion"/>
  </si>
  <si>
    <t>(1회추경) 경정3,024,000원-기정3,400,000원</t>
    <phoneticPr fontId="3" type="noConversion"/>
  </si>
  <si>
    <t>(1회추경) 경정10,500원-기정100,000원</t>
    <phoneticPr fontId="3" type="noConversion"/>
  </si>
  <si>
    <t>(1회추경) 경정0원-기정18,000원</t>
    <phoneticPr fontId="3" type="noConversion"/>
  </si>
  <si>
    <t>(1회추경) 경정142,480원-기정200,000원</t>
    <phoneticPr fontId="3" type="noConversion"/>
  </si>
  <si>
    <t>(1회추경) 경정(4,938,000원+6,125,000원)-기정9,696,920원</t>
    <phoneticPr fontId="3" type="noConversion"/>
  </si>
  <si>
    <t>(1회추경) 경정(4,157,300원+5,434,000원)-기정10,050,950원</t>
    <phoneticPr fontId="3" type="noConversion"/>
  </si>
  <si>
    <t>세 출 합 계</t>
  </si>
  <si>
    <t>1. 예비비</t>
    <phoneticPr fontId="3" type="noConversion"/>
  </si>
  <si>
    <t>1.예비비</t>
  </si>
  <si>
    <t>1.예비비</t>
    <phoneticPr fontId="3" type="noConversion"/>
  </si>
  <si>
    <t>2. 시설유보금</t>
    <phoneticPr fontId="3" type="noConversion"/>
  </si>
  <si>
    <t>1. 학교시설개선 400,000원x2건</t>
    <phoneticPr fontId="3" type="noConversion"/>
  </si>
  <si>
    <t>2.대수선비</t>
  </si>
  <si>
    <t>1.시설비</t>
  </si>
  <si>
    <t>2.시설(대수선)비</t>
  </si>
  <si>
    <t>2.도서구입비</t>
    <phoneticPr fontId="3" type="noConversion"/>
  </si>
  <si>
    <t xml:space="preserve">  다. 노트북 5,000원x6대</t>
    <phoneticPr fontId="3" type="noConversion"/>
  </si>
  <si>
    <t xml:space="preserve">  나. PC  4,000원x15식</t>
    <phoneticPr fontId="3" type="noConversion"/>
  </si>
  <si>
    <t xml:space="preserve">  가. 프린터  1,500원x2대</t>
    <phoneticPr fontId="3" type="noConversion"/>
  </si>
  <si>
    <t>2. 정보화기자재구입</t>
  </si>
  <si>
    <t xml:space="preserve">  나. 복사기   20,000원x1대</t>
    <phoneticPr fontId="3" type="noConversion"/>
  </si>
  <si>
    <t xml:space="preserve">  가. 사무용비품  2,000원x25종</t>
    <phoneticPr fontId="3" type="noConversion"/>
  </si>
  <si>
    <t>1. 각실 비품구입</t>
    <phoneticPr fontId="3" type="noConversion"/>
  </si>
  <si>
    <t>1.자산취득비</t>
  </si>
  <si>
    <t>1. 졸업앨범비   450원x280부</t>
    <phoneticPr fontId="3" type="noConversion"/>
  </si>
  <si>
    <t>5.기타수익자부담경비</t>
    <phoneticPr fontId="3" type="noConversion"/>
  </si>
  <si>
    <t>1. 스쿨버스이용비  1,054,350원x10월</t>
    <phoneticPr fontId="3" type="noConversion"/>
  </si>
  <si>
    <t>4.통학차량비</t>
    <phoneticPr fontId="3" type="noConversion"/>
  </si>
  <si>
    <t xml:space="preserve">  다. 고등  1,250,000원x1회</t>
    <phoneticPr fontId="3" type="noConversion"/>
  </si>
  <si>
    <t xml:space="preserve">  나. 중등  500,000원x1회</t>
    <phoneticPr fontId="3" type="noConversion"/>
  </si>
  <si>
    <t xml:space="preserve">  가. 초등  300,000원x1회</t>
    <phoneticPr fontId="3" type="noConversion"/>
  </si>
  <si>
    <t>2. 졸업여행</t>
    <phoneticPr fontId="3" type="noConversion"/>
  </si>
  <si>
    <t xml:space="preserve">  다. 낙양교류체험</t>
    <phoneticPr fontId="3" type="noConversion"/>
  </si>
  <si>
    <t xml:space="preserve">  나. 중등  34,650원x2회</t>
    <phoneticPr fontId="3" type="noConversion"/>
  </si>
  <si>
    <t xml:space="preserve">  가. 초등  9,025x2회</t>
    <phoneticPr fontId="3" type="noConversion"/>
  </si>
  <si>
    <t>1. 현장체험학습</t>
    <phoneticPr fontId="3" type="noConversion"/>
  </si>
  <si>
    <t>3.현장학습비</t>
  </si>
  <si>
    <t xml:space="preserve">2. 중등방과후  415,000원x2학기  </t>
    <phoneticPr fontId="3" type="noConversion"/>
  </si>
  <si>
    <t>1. 초등방과후  325,000원x2학기</t>
    <phoneticPr fontId="3" type="noConversion"/>
  </si>
  <si>
    <t>2.방과후학교교육활동비</t>
  </si>
  <si>
    <t>1. 학교급식비    360,144원x10월</t>
    <phoneticPr fontId="3" type="noConversion"/>
  </si>
  <si>
    <t>1.학교급식비</t>
  </si>
  <si>
    <t>1.수익자부담경비</t>
  </si>
  <si>
    <t>6. 기타업무협의회  120원x10명x5회</t>
    <phoneticPr fontId="3" type="noConversion"/>
  </si>
  <si>
    <t>5. 위원회운영  120원x10명x5회</t>
    <phoneticPr fontId="3" type="noConversion"/>
  </si>
  <si>
    <t>4. 평가협의회  120원x10명x10회</t>
    <phoneticPr fontId="3" type="noConversion"/>
  </si>
  <si>
    <t>3. 학년별협의회  40원x50명x2학기</t>
    <phoneticPr fontId="3" type="noConversion"/>
  </si>
  <si>
    <t>2. 교과별협의회  40원x70명x2학기</t>
    <phoneticPr fontId="3" type="noConversion"/>
  </si>
  <si>
    <t>1. 부서별협의회   120원x155명x2학기</t>
    <phoneticPr fontId="3" type="noConversion"/>
  </si>
  <si>
    <t>2.사업운영업무추진비</t>
    <phoneticPr fontId="3" type="noConversion"/>
  </si>
  <si>
    <t>8. 기타업무협의회  120원x10명x5회</t>
    <phoneticPr fontId="3" type="noConversion"/>
  </si>
  <si>
    <t>7. 행정협의회  120원x20명x2회</t>
    <phoneticPr fontId="3" type="noConversion"/>
  </si>
  <si>
    <t>6. 교직원 격려  18,000원x1회</t>
    <phoneticPr fontId="3" type="noConversion"/>
  </si>
  <si>
    <t>5. 종무식 및 송별회  150원x135명</t>
    <phoneticPr fontId="3" type="noConversion"/>
  </si>
  <si>
    <t>4. 신규교사 환영회  150원x30명</t>
    <phoneticPr fontId="3" type="noConversion"/>
  </si>
  <si>
    <t>3. 경조사비  600원x7명</t>
    <phoneticPr fontId="3" type="noConversion"/>
  </si>
  <si>
    <t>2. 내빈접대용품 구입  3,825원x2회</t>
    <phoneticPr fontId="3" type="noConversion"/>
  </si>
  <si>
    <t xml:space="preserve">   다. 학교법인이사회  150원x14명x2회</t>
    <phoneticPr fontId="3" type="noConversion"/>
  </si>
  <si>
    <t xml:space="preserve">   나. 교직원인사위원회  150원x8명x2회</t>
    <phoneticPr fontId="3" type="noConversion"/>
  </si>
  <si>
    <t xml:space="preserve">   가. 학교운영위원회  150원x16명x3회</t>
    <phoneticPr fontId="3" type="noConversion"/>
  </si>
  <si>
    <t>1. 학교위원회 운영</t>
    <phoneticPr fontId="3" type="noConversion"/>
  </si>
  <si>
    <t>1.기관운영업무추진비</t>
    <phoneticPr fontId="3" type="noConversion"/>
  </si>
  <si>
    <t>4.업무추진비</t>
  </si>
  <si>
    <t xml:space="preserve">  다. 진로상담실 운영 1,000원x6회</t>
    <phoneticPr fontId="3" type="noConversion"/>
  </si>
  <si>
    <t xml:space="preserve">  가. 초등 진로적성검사 50원x160명</t>
    <phoneticPr fontId="3" type="noConversion"/>
  </si>
  <si>
    <t>4. 학생진로활동</t>
    <phoneticPr fontId="3" type="noConversion"/>
  </si>
  <si>
    <t xml:space="preserve">  나. 학교간교류  10,000원x4회</t>
    <phoneticPr fontId="3" type="noConversion"/>
  </si>
  <si>
    <t xml:space="preserve">  가. 스포츠활동 10,000원x3종</t>
    <phoneticPr fontId="3" type="noConversion"/>
  </si>
  <si>
    <t>3. 학생교류활동</t>
    <phoneticPr fontId="3" type="noConversion"/>
  </si>
  <si>
    <t xml:space="preserve">    4) 차량 지원 700원x6대</t>
    <phoneticPr fontId="3" type="noConversion"/>
  </si>
  <si>
    <t xml:space="preserve">    3) 학습멘토단  30원x90명x12회</t>
    <phoneticPr fontId="3" type="noConversion"/>
  </si>
  <si>
    <t xml:space="preserve">    2) 창의적체험활동동아리  600원x25개반</t>
    <phoneticPr fontId="3" type="noConversion"/>
  </si>
  <si>
    <t xml:space="preserve">    1) 학생동아리  1,000원x40개반</t>
    <phoneticPr fontId="3" type="noConversion"/>
  </si>
  <si>
    <t xml:space="preserve">  다. 학생동아리활동지원</t>
    <phoneticPr fontId="3" type="noConversion"/>
  </si>
  <si>
    <t xml:space="preserve">    4) 회복적생활교육프로그램 운영 100원x5명x20회</t>
    <phoneticPr fontId="3" type="noConversion"/>
  </si>
  <si>
    <t xml:space="preserve">    3) 선후배간담회  1,000원x2회</t>
    <phoneticPr fontId="3" type="noConversion"/>
  </si>
  <si>
    <t xml:space="preserve">    2) 자율봉사단 2,200원x2학기</t>
    <phoneticPr fontId="3" type="noConversion"/>
  </si>
  <si>
    <t xml:space="preserve">    2) 대의원회의 운영  30원x70명x6회</t>
    <phoneticPr fontId="3" type="noConversion"/>
  </si>
  <si>
    <t xml:space="preserve">    1) 어린이회 및 학생회 2,000원x3개급</t>
    <phoneticPr fontId="3" type="noConversion"/>
  </si>
  <si>
    <t xml:space="preserve">  나. 학생자치활동 운영</t>
    <phoneticPr fontId="3" type="noConversion"/>
  </si>
  <si>
    <t xml:space="preserve">    2) 차량이용료  400원x3대x2회</t>
    <phoneticPr fontId="3" type="noConversion"/>
  </si>
  <si>
    <t xml:space="preserve">    1) 활동경비  50원x70명x2회</t>
    <phoneticPr fontId="3" type="noConversion"/>
  </si>
  <si>
    <t xml:space="preserve">  가. 임원수련회 운영</t>
    <phoneticPr fontId="3" type="noConversion"/>
  </si>
  <si>
    <t>2. 학생자치활동 지원</t>
    <phoneticPr fontId="3" type="noConversion"/>
  </si>
  <si>
    <t xml:space="preserve">  마. 코로나19 방역지원</t>
    <phoneticPr fontId="3" type="noConversion"/>
  </si>
  <si>
    <t xml:space="preserve">  라. 안전공제회 가입  120원x1,054명</t>
    <phoneticPr fontId="3" type="noConversion"/>
  </si>
  <si>
    <t xml:space="preserve">    5) 검진수당  4,000원x1회</t>
    <phoneticPr fontId="3" type="noConversion"/>
  </si>
  <si>
    <t xml:space="preserve">    4) 10학년  110원x111명</t>
    <phoneticPr fontId="3" type="noConversion"/>
  </si>
  <si>
    <t xml:space="preserve">    3) 7학년  90원x109명</t>
    <phoneticPr fontId="3" type="noConversion"/>
  </si>
  <si>
    <t xml:space="preserve">    2) 4학년  80원x59명</t>
    <phoneticPr fontId="3" type="noConversion"/>
  </si>
  <si>
    <t xml:space="preserve">    1) 1학년  100원x55명</t>
    <phoneticPr fontId="3" type="noConversion"/>
  </si>
  <si>
    <t xml:space="preserve">  다. 학생건강검사</t>
    <phoneticPr fontId="3" type="noConversion"/>
  </si>
  <si>
    <t xml:space="preserve">  나. 약품 구입  20,000원x2회</t>
    <phoneticPr fontId="3" type="noConversion"/>
  </si>
  <si>
    <t xml:space="preserve">    3) 위생개선 및 침구세탁  2,000원x2회</t>
    <phoneticPr fontId="3" type="noConversion"/>
  </si>
  <si>
    <t xml:space="preserve">    2) 공기청정기 멤버십  70원x103대x12월</t>
    <phoneticPr fontId="3" type="noConversion"/>
  </si>
  <si>
    <t xml:space="preserve">    1) 정수기 멤버십  140원x9대x12월</t>
    <phoneticPr fontId="3" type="noConversion"/>
  </si>
  <si>
    <t xml:space="preserve">  가. 학생위생관리</t>
    <phoneticPr fontId="3" type="noConversion"/>
  </si>
  <si>
    <t>1. 학생건강및안전관리</t>
    <phoneticPr fontId="3" type="noConversion"/>
  </si>
  <si>
    <t>2.기타학생복지비</t>
    <phoneticPr fontId="3" type="noConversion"/>
  </si>
  <si>
    <t>1. 저소득층학비지원  635,000원x1회(연간)</t>
    <phoneticPr fontId="3" type="noConversion"/>
  </si>
  <si>
    <t>1.장학금</t>
  </si>
  <si>
    <t>3.학생복지비</t>
  </si>
  <si>
    <t xml:space="preserve">  바. 체육행사지원  100원x100명x1회</t>
    <phoneticPr fontId="3" type="noConversion"/>
  </si>
  <si>
    <t xml:space="preserve">  마. 행정워크숍  5,000원x2회</t>
    <phoneticPr fontId="3" type="noConversion"/>
  </si>
  <si>
    <t xml:space="preserve">  라. 화동지역교직원연수  150원*100명</t>
    <phoneticPr fontId="3" type="noConversion"/>
  </si>
  <si>
    <t xml:space="preserve">  다. 고3담임 워크숍  10,000원x1회</t>
  </si>
  <si>
    <t xml:space="preserve">  나. 부장교사연수  1,000원x23명</t>
    <phoneticPr fontId="3" type="noConversion"/>
  </si>
  <si>
    <t xml:space="preserve">  가. 교직원워크숍  500원x125명</t>
    <phoneticPr fontId="3" type="noConversion"/>
  </si>
  <si>
    <t>2. 워크숍운영</t>
    <phoneticPr fontId="3" type="noConversion"/>
  </si>
  <si>
    <t xml:space="preserve">  나. 직무연수 1,000원x2학기</t>
    <phoneticPr fontId="3" type="noConversion"/>
  </si>
  <si>
    <t xml:space="preserve">  가. 전문학습공동체 지원  3,000원x15팀</t>
    <phoneticPr fontId="3" type="noConversion"/>
  </si>
  <si>
    <t>1. 자율연수지원</t>
    <phoneticPr fontId="3" type="noConversion"/>
  </si>
  <si>
    <t>13.교직원연수</t>
    <phoneticPr fontId="3" type="noConversion"/>
  </si>
  <si>
    <t>3. 홈페이지및학부모앱관리  5,130원x1회</t>
    <phoneticPr fontId="3" type="noConversion"/>
  </si>
  <si>
    <t xml:space="preserve">  나. 백신프로그램  15,000원x1회</t>
  </si>
  <si>
    <t xml:space="preserve">  가. 쿨메신저  2,500원x1회</t>
    <phoneticPr fontId="3" type="noConversion"/>
  </si>
  <si>
    <t>2. 소프트웨어 구입</t>
  </si>
  <si>
    <t xml:space="preserve">  라. 한중전용선 사용료  10,000원x12월</t>
    <phoneticPr fontId="3" type="noConversion"/>
  </si>
  <si>
    <t xml:space="preserve">  다. 전산망 보수  1,000원x12회</t>
    <phoneticPr fontId="3" type="noConversion"/>
  </si>
  <si>
    <t xml:space="preserve">  나. 기자재유리관리   2,400원x10월</t>
    <phoneticPr fontId="3" type="noConversion"/>
  </si>
  <si>
    <t xml:space="preserve">  가. 전산소모품 구입  4,450원x10회</t>
    <phoneticPr fontId="3" type="noConversion"/>
  </si>
  <si>
    <t>1. 정보화기자재관리</t>
    <phoneticPr fontId="3" type="noConversion"/>
  </si>
  <si>
    <t>12.교육정보실운영</t>
    <phoneticPr fontId="3" type="noConversion"/>
  </si>
  <si>
    <t xml:space="preserve">  나. 졸업여행경비  5,000원x20명</t>
    <phoneticPr fontId="3" type="noConversion"/>
  </si>
  <si>
    <t xml:space="preserve">     2) 2학기  200원x40명 </t>
    <phoneticPr fontId="3" type="noConversion"/>
  </si>
  <si>
    <t xml:space="preserve">     1) 1학기  200원x100명 </t>
    <phoneticPr fontId="3" type="noConversion"/>
  </si>
  <si>
    <t xml:space="preserve">  가. 현장학습경비</t>
    <phoneticPr fontId="3" type="noConversion"/>
  </si>
  <si>
    <t>2. 인솔교사경비</t>
  </si>
  <si>
    <t xml:space="preserve">  나. 졸업여행경비  5,000원x6명</t>
    <phoneticPr fontId="3" type="noConversion"/>
  </si>
  <si>
    <t xml:space="preserve">     2) 2학기  200원x18명 </t>
    <phoneticPr fontId="3" type="noConversion"/>
  </si>
  <si>
    <t xml:space="preserve">     1) 1학기  200원x41명 </t>
    <phoneticPr fontId="3" type="noConversion"/>
  </si>
  <si>
    <t>1. 사전답사경비</t>
    <phoneticPr fontId="3" type="noConversion"/>
  </si>
  <si>
    <t>11.현장체험학습운영</t>
    <phoneticPr fontId="3" type="noConversion"/>
  </si>
  <si>
    <t xml:space="preserve">  나. 대학입학설명회  1,000원x2회</t>
  </si>
  <si>
    <t xml:space="preserve">  가. 모의면접운영  1,500원x1회</t>
    <phoneticPr fontId="3" type="noConversion"/>
  </si>
  <si>
    <t>1. 대학입시관리</t>
    <phoneticPr fontId="3" type="noConversion"/>
  </si>
  <si>
    <t>10.대학입시관리</t>
    <phoneticPr fontId="3" type="noConversion"/>
  </si>
  <si>
    <t xml:space="preserve">  나. 오리엔테이션 준비  500원x2회</t>
    <phoneticPr fontId="3" type="noConversion"/>
  </si>
  <si>
    <t xml:space="preserve">  가. 입학전형운영  23,300원x1년</t>
    <phoneticPr fontId="3" type="noConversion"/>
  </si>
  <si>
    <t>2. 학교입학관리</t>
  </si>
  <si>
    <t xml:space="preserve">  사. 홍보동영상 및 게시판  5,950원x2학기</t>
    <phoneticPr fontId="3" type="noConversion"/>
  </si>
  <si>
    <t xml:space="preserve">  바. 학교방문기념품  60원x200개</t>
    <phoneticPr fontId="3" type="noConversion"/>
  </si>
  <si>
    <t xml:space="preserve">  마. 학교요람  16원x1,200부</t>
    <phoneticPr fontId="3" type="noConversion"/>
  </si>
  <si>
    <t xml:space="preserve">  라. 학교달력  15원x1,300부</t>
    <phoneticPr fontId="3" type="noConversion"/>
  </si>
  <si>
    <t xml:space="preserve">  다. 학교신문  17,600원x1회</t>
    <phoneticPr fontId="3" type="noConversion"/>
  </si>
  <si>
    <t xml:space="preserve">  나. 진학자료집  25원x500부</t>
    <phoneticPr fontId="3" type="noConversion"/>
  </si>
  <si>
    <t xml:space="preserve">  가. 학교교지  40원x1,000부</t>
  </si>
  <si>
    <t>1. 홍보물 제작</t>
    <phoneticPr fontId="3" type="noConversion"/>
  </si>
  <si>
    <t>9.학교홍보관리</t>
    <phoneticPr fontId="3" type="noConversion"/>
  </si>
  <si>
    <t xml:space="preserve">  마. 학부모교육  5,500원x2학기</t>
    <phoneticPr fontId="3" type="noConversion"/>
  </si>
  <si>
    <t xml:space="preserve">  라. 상담일 운영  1,000원x2회</t>
    <phoneticPr fontId="3" type="noConversion"/>
  </si>
  <si>
    <t xml:space="preserve">  다. 학교급식 지원  20원x20명x30일</t>
    <phoneticPr fontId="3" type="noConversion"/>
  </si>
  <si>
    <t xml:space="preserve">  나. 학교주관 위원회  60원x3명x5개x8월</t>
    <phoneticPr fontId="3" type="noConversion"/>
  </si>
  <si>
    <t xml:space="preserve">  가. 학부모회활동 7,500원x2학기</t>
    <phoneticPr fontId="3" type="noConversion"/>
  </si>
  <si>
    <t>1. 학부모 교육활동 참여</t>
    <phoneticPr fontId="3" type="noConversion"/>
  </si>
  <si>
    <t>8.학부모참여사업</t>
    <phoneticPr fontId="3" type="noConversion"/>
  </si>
  <si>
    <t>4. 차량지원  8,000원x10월</t>
    <phoneticPr fontId="3" type="noConversion"/>
  </si>
  <si>
    <t xml:space="preserve">  라. 상장용지 제작  1.8원x5,000매</t>
    <phoneticPr fontId="3" type="noConversion"/>
  </si>
  <si>
    <t xml:space="preserve">  다. 인문학토론festival 5,200원x1회</t>
    <phoneticPr fontId="3" type="noConversion"/>
  </si>
  <si>
    <t xml:space="preserve">  나. 합창대회  5,000원x1회</t>
    <phoneticPr fontId="3" type="noConversion"/>
  </si>
  <si>
    <t xml:space="preserve">  가. 체육대회  20,000원x1회</t>
    <phoneticPr fontId="3" type="noConversion"/>
  </si>
  <si>
    <t>3. 대회운영</t>
    <phoneticPr fontId="3" type="noConversion"/>
  </si>
  <si>
    <t xml:space="preserve">  타. 한글날기념행사  </t>
    <phoneticPr fontId="3" type="noConversion"/>
  </si>
  <si>
    <t xml:space="preserve">  카. 독도수호중점학교 운영</t>
    <phoneticPr fontId="3" type="noConversion"/>
  </si>
  <si>
    <t xml:space="preserve">  차. STEAM 천문과학캠프  10,000원x1회</t>
    <phoneticPr fontId="3" type="noConversion"/>
  </si>
  <si>
    <t xml:space="preserve">  자. 뒤뜰야영  800원x9학급</t>
    <phoneticPr fontId="3" type="noConversion"/>
  </si>
  <si>
    <t xml:space="preserve">  아. 창의인성부행사  3,250원x2종</t>
    <phoneticPr fontId="3" type="noConversion"/>
  </si>
  <si>
    <t xml:space="preserve">  사. 독서캠프  7,400원x1회</t>
    <phoneticPr fontId="3" type="noConversion"/>
  </si>
  <si>
    <t xml:space="preserve">  바. 임정도보행사  100원x100명</t>
    <phoneticPr fontId="3" type="noConversion"/>
  </si>
  <si>
    <t xml:space="preserve">  마. 수학과 행사 2,500원x2회</t>
    <phoneticPr fontId="3" type="noConversion"/>
  </si>
  <si>
    <t xml:space="preserve">  라. 영어과 행사  1,000원x1회</t>
    <phoneticPr fontId="3" type="noConversion"/>
  </si>
  <si>
    <t xml:space="preserve">  다. 중국어과 행사  1,500원x2회</t>
    <phoneticPr fontId="3" type="noConversion"/>
  </si>
  <si>
    <t xml:space="preserve">  나. 과학의날  15,000원x1회</t>
    <phoneticPr fontId="3" type="noConversion"/>
  </si>
  <si>
    <t xml:space="preserve">  가. 인성제  25,000원x1회</t>
    <phoneticPr fontId="3" type="noConversion"/>
  </si>
  <si>
    <t>2. 중등교육행사</t>
    <phoneticPr fontId="3" type="noConversion"/>
  </si>
  <si>
    <t xml:space="preserve">  사. 가방없는날 운영  1,000원x6개학년</t>
    <phoneticPr fontId="3" type="noConversion"/>
  </si>
  <si>
    <t xml:space="preserve">  바. 영어과 행사 200원x5개학년</t>
    <phoneticPr fontId="3" type="noConversion"/>
  </si>
  <si>
    <t xml:space="preserve">  마. 중국어과 행사  3,700원x2학기</t>
    <phoneticPr fontId="3" type="noConversion"/>
  </si>
  <si>
    <t xml:space="preserve">  라. 합창단 및 특색사업공연  3,000원x3종</t>
    <phoneticPr fontId="3" type="noConversion"/>
  </si>
  <si>
    <t xml:space="preserve">  다. 과학의날  12,000원x1회</t>
    <phoneticPr fontId="3" type="noConversion"/>
  </si>
  <si>
    <t xml:space="preserve">  나. 운동회  20,000원x1회</t>
    <phoneticPr fontId="3" type="noConversion"/>
  </si>
  <si>
    <t xml:space="preserve">  가. 학예발표회   12,500원x1회</t>
    <phoneticPr fontId="3" type="noConversion"/>
  </si>
  <si>
    <t>1. 초등교육행사</t>
    <phoneticPr fontId="3" type="noConversion"/>
  </si>
  <si>
    <t>7.교육행사및대회운영</t>
    <phoneticPr fontId="3" type="noConversion"/>
  </si>
  <si>
    <t xml:space="preserve">  나. 중등 118,000원x2학기</t>
    <phoneticPr fontId="3" type="noConversion"/>
  </si>
  <si>
    <t xml:space="preserve">  가. 초등 8,000원x2학기</t>
    <phoneticPr fontId="3" type="noConversion"/>
  </si>
  <si>
    <t>1. 방과후학교운영</t>
    <phoneticPr fontId="3" type="noConversion"/>
  </si>
  <si>
    <t>6.방과후학교운영</t>
    <phoneticPr fontId="3" type="noConversion"/>
  </si>
  <si>
    <t xml:space="preserve">  나. 성적처리 프로그램 구입  14,500원x2회</t>
    <phoneticPr fontId="3" type="noConversion"/>
  </si>
  <si>
    <t xml:space="preserve">  가. 성적처리용품  8,800원x2대</t>
    <phoneticPr fontId="3" type="noConversion"/>
  </si>
  <si>
    <t>3. 성적처리관리</t>
  </si>
  <si>
    <t xml:space="preserve">  나. 졸업식  15,350원x1회</t>
    <phoneticPr fontId="3" type="noConversion"/>
  </si>
  <si>
    <t xml:space="preserve">  가. 입학식  12,600원x1회</t>
    <phoneticPr fontId="3" type="noConversion"/>
  </si>
  <si>
    <t>2. 입학식및졸업식운영</t>
  </si>
  <si>
    <t xml:space="preserve">  마. 교과서 정리  500원x2인x2일</t>
    <phoneticPr fontId="3" type="noConversion"/>
  </si>
  <si>
    <t xml:space="preserve">  라. 학생증 제작  7,750원x2학기 </t>
    <phoneticPr fontId="3" type="noConversion"/>
  </si>
  <si>
    <t xml:space="preserve">  다. 출석부  150원x30권</t>
    <phoneticPr fontId="3" type="noConversion"/>
  </si>
  <si>
    <t xml:space="preserve">  나. 교무수첩  100원x50권</t>
    <phoneticPr fontId="3" type="noConversion"/>
  </si>
  <si>
    <t xml:space="preserve">  가. 교육계획서  150원x50권</t>
    <phoneticPr fontId="3" type="noConversion"/>
  </si>
  <si>
    <t>1. 교무학사운영</t>
    <phoneticPr fontId="3" type="noConversion"/>
  </si>
  <si>
    <t>5.교무학사관리</t>
    <phoneticPr fontId="3" type="noConversion"/>
  </si>
  <si>
    <t xml:space="preserve">   나. 부서  500원x4회</t>
  </si>
  <si>
    <t xml:space="preserve">   가. 교과  8,300원x2학기</t>
    <phoneticPr fontId="3" type="noConversion"/>
  </si>
  <si>
    <t>1. 교구수리</t>
    <phoneticPr fontId="3" type="noConversion"/>
  </si>
  <si>
    <t>4.교구관리</t>
    <phoneticPr fontId="3" type="noConversion"/>
  </si>
  <si>
    <t xml:space="preserve">  나. 소모품구입  2,500원x4회</t>
    <phoneticPr fontId="3" type="noConversion"/>
  </si>
  <si>
    <t xml:space="preserve">  가. 책꽂이프로그램 2,300원x1회</t>
    <phoneticPr fontId="3" type="noConversion"/>
  </si>
  <si>
    <t>2. 도서관운영</t>
    <phoneticPr fontId="3" type="noConversion"/>
  </si>
  <si>
    <t>1. 정기간행물구독  21,000원x1회(연간)</t>
    <phoneticPr fontId="3" type="noConversion"/>
  </si>
  <si>
    <t>3.독서교육운영</t>
    <phoneticPr fontId="3" type="noConversion"/>
  </si>
  <si>
    <t xml:space="preserve">  다. 기자재 구입 20,300원x2회</t>
    <phoneticPr fontId="3" type="noConversion"/>
  </si>
  <si>
    <t xml:space="preserve">  나. 중등 학습자료  53,389원x2학기</t>
    <phoneticPr fontId="3" type="noConversion"/>
  </si>
  <si>
    <t>1. 교수학습자료구입</t>
    <phoneticPr fontId="3" type="noConversion"/>
  </si>
  <si>
    <t>2.교수학습자료지원</t>
    <phoneticPr fontId="3" type="noConversion"/>
  </si>
  <si>
    <t xml:space="preserve">  가. 초등 과학교구 구입  5,000원x2회</t>
    <phoneticPr fontId="3" type="noConversion"/>
  </si>
  <si>
    <t>3. 교과운영</t>
    <phoneticPr fontId="3" type="noConversion"/>
  </si>
  <si>
    <t xml:space="preserve">  다. 방과후학교 운영 1,800원*20회</t>
    <phoneticPr fontId="3" type="noConversion"/>
  </si>
  <si>
    <t xml:space="preserve">  나. 직업체험실 운영  8,000원x8월</t>
    <phoneticPr fontId="3" type="noConversion"/>
  </si>
  <si>
    <t xml:space="preserve">  가. 학급운영 10,000원x10월</t>
    <phoneticPr fontId="3" type="noConversion"/>
  </si>
  <si>
    <t>2. 특수학급 운영</t>
    <phoneticPr fontId="3" type="noConversion"/>
  </si>
  <si>
    <t xml:space="preserve">  나. 다문화자녀교육  7,500원x2학기 </t>
    <phoneticPr fontId="3" type="noConversion"/>
  </si>
  <si>
    <t xml:space="preserve">  가. 학급운영비 지원  600원x43학급</t>
    <phoneticPr fontId="3" type="noConversion"/>
  </si>
  <si>
    <t>1. 학급운영</t>
    <phoneticPr fontId="3" type="noConversion"/>
  </si>
  <si>
    <t>1.학급및교과운영</t>
    <phoneticPr fontId="3" type="noConversion"/>
  </si>
  <si>
    <t>2.교육운영비</t>
    <phoneticPr fontId="3" type="noConversion"/>
  </si>
  <si>
    <t xml:space="preserve">  나. 생수구입  3,000원x10월</t>
    <phoneticPr fontId="3" type="noConversion"/>
  </si>
  <si>
    <t xml:space="preserve">  가. 서류발송비  3,600원x10월</t>
    <phoneticPr fontId="3" type="noConversion"/>
  </si>
  <si>
    <t>3. 일반수용비</t>
    <phoneticPr fontId="3" type="noConversion"/>
  </si>
  <si>
    <t xml:space="preserve">  라. 법률자문료  4,000원x5회</t>
    <phoneticPr fontId="3" type="noConversion"/>
  </si>
  <si>
    <t xml:space="preserve">  다. 장애인취업보장금  33,000원x1회</t>
    <phoneticPr fontId="3" type="noConversion"/>
  </si>
  <si>
    <t xml:space="preserve">  나. 원어민 채용공고 및 학위조회  3,400원x2회</t>
    <phoneticPr fontId="3" type="noConversion"/>
  </si>
  <si>
    <t xml:space="preserve">  가. 초빙교직원 면접관리  7,800원x2회</t>
    <phoneticPr fontId="3" type="noConversion"/>
  </si>
  <si>
    <t>2. 교직원 인사관리</t>
    <phoneticPr fontId="3" type="noConversion"/>
  </si>
  <si>
    <t xml:space="preserve">  다. 문서관리시스템   2,600원x12월</t>
    <phoneticPr fontId="3" type="noConversion"/>
  </si>
  <si>
    <t xml:space="preserve">  나. 중국회계시스템  3,000원x1회</t>
    <phoneticPr fontId="3" type="noConversion"/>
  </si>
  <si>
    <t xml:space="preserve">  가. 한국회계시스템  3,500원x1회</t>
    <phoneticPr fontId="3" type="noConversion"/>
  </si>
  <si>
    <t>1. 업무관리시스템관리</t>
    <phoneticPr fontId="3" type="noConversion"/>
  </si>
  <si>
    <t>10.기타일반수용비</t>
    <phoneticPr fontId="3" type="noConversion"/>
  </si>
  <si>
    <t>7. 상여금  1,535,000원x1회(연말)</t>
    <phoneticPr fontId="3" type="noConversion"/>
  </si>
  <si>
    <t>6. 명절휴가비  3,200원x121명</t>
    <phoneticPr fontId="3" type="noConversion"/>
  </si>
  <si>
    <t>5. 교직원단체보험(중국인제외)  3,000원x100명</t>
    <phoneticPr fontId="3" type="noConversion"/>
  </si>
  <si>
    <t xml:space="preserve">  나. 방학 및 기타</t>
    <phoneticPr fontId="3" type="noConversion"/>
  </si>
  <si>
    <t xml:space="preserve">  가. 평일 20,000원x4대x10월</t>
    <phoneticPr fontId="3" type="noConversion"/>
  </si>
  <si>
    <t xml:space="preserve">4. 출퇴근교통비 </t>
    <phoneticPr fontId="3" type="noConversion"/>
  </si>
  <si>
    <t xml:space="preserve">  나. 방학  45원x20명x40일</t>
    <phoneticPr fontId="3" type="noConversion"/>
  </si>
  <si>
    <t xml:space="preserve">  가. 평일  20원x122명x183일</t>
    <phoneticPr fontId="3" type="noConversion"/>
  </si>
  <si>
    <t>3. 교직원 중식비</t>
    <phoneticPr fontId="3" type="noConversion"/>
  </si>
  <si>
    <t xml:space="preserve">  나. 수업료  2,000원x5명x12월</t>
    <phoneticPr fontId="3" type="noConversion"/>
  </si>
  <si>
    <t xml:space="preserve">  가. 입학금  1,500원x3명</t>
    <phoneticPr fontId="3" type="noConversion"/>
  </si>
  <si>
    <t>2. 유치원지원금</t>
    <phoneticPr fontId="3" type="noConversion"/>
  </si>
  <si>
    <t xml:space="preserve">  나. 복리후생비</t>
  </si>
  <si>
    <t xml:space="preserve">    5) 4인이상  8,600원x11명x12월</t>
    <phoneticPr fontId="3" type="noConversion"/>
  </si>
  <si>
    <t xml:space="preserve">    4) 3인  8,300원x24명x12월</t>
    <phoneticPr fontId="3" type="noConversion"/>
  </si>
  <si>
    <t xml:space="preserve">    3) 2인  7,000원x19명x12월</t>
    <phoneticPr fontId="3" type="noConversion"/>
  </si>
  <si>
    <t xml:space="preserve">    2) 1인  6,700원x38명x12월</t>
    <phoneticPr fontId="3" type="noConversion"/>
  </si>
  <si>
    <t xml:space="preserve">    1) 관리자 10,000원x12월x3명</t>
    <phoneticPr fontId="3" type="noConversion"/>
  </si>
  <si>
    <t xml:space="preserve">  가. 주택보조비</t>
  </si>
  <si>
    <t>1. 주택지원금</t>
    <phoneticPr fontId="3" type="noConversion"/>
  </si>
  <si>
    <t>9.복리후생비</t>
    <phoneticPr fontId="3" type="noConversion"/>
  </si>
  <si>
    <t>3. 환경위생용품구입  5,000원x10회</t>
    <phoneticPr fontId="3" type="noConversion"/>
  </si>
  <si>
    <t xml:space="preserve">  나. 복사기 소모품   20,000원x2회</t>
  </si>
  <si>
    <t xml:space="preserve">  가. 인쇄기 소모품  8,000원x5회</t>
  </si>
  <si>
    <t>2. 행정장비유지관리</t>
  </si>
  <si>
    <t xml:space="preserve">  나. 인쇄용지 15,000원x3회</t>
    <phoneticPr fontId="3" type="noConversion"/>
  </si>
  <si>
    <t xml:space="preserve">  가. 사무용품 20,000원x2회</t>
  </si>
  <si>
    <t>1. 사무용품 구입</t>
    <phoneticPr fontId="3" type="noConversion"/>
  </si>
  <si>
    <t>8.소모품비</t>
    <phoneticPr fontId="3" type="noConversion"/>
  </si>
  <si>
    <t xml:space="preserve">  나. 수리비  700원x2대x10월</t>
    <phoneticPr fontId="3" type="noConversion"/>
  </si>
  <si>
    <t xml:space="preserve">  가. 유류비  8,000원x10월</t>
    <phoneticPr fontId="3" type="noConversion"/>
  </si>
  <si>
    <t>1. 학교차량관리</t>
    <phoneticPr fontId="3" type="noConversion"/>
  </si>
  <si>
    <t>7.차량유지비</t>
    <phoneticPr fontId="3" type="noConversion"/>
  </si>
  <si>
    <t xml:space="preserve">  나. 항공권지원금  1,700원x10명</t>
    <phoneticPr fontId="3" type="noConversion"/>
  </si>
  <si>
    <t xml:space="preserve">  가. 정착지원금  4,000원x10명</t>
    <phoneticPr fontId="3" type="noConversion"/>
  </si>
  <si>
    <t>3. 이전비</t>
  </si>
  <si>
    <t>2. 국내여비  4,000원x10월</t>
    <phoneticPr fontId="3" type="noConversion"/>
  </si>
  <si>
    <t>1. 국외여비  3,600원x5명x2회</t>
    <phoneticPr fontId="3" type="noConversion"/>
  </si>
  <si>
    <t>6.여비</t>
    <phoneticPr fontId="3" type="noConversion"/>
  </si>
  <si>
    <t>2. 수도요금  6,000원x12월</t>
    <phoneticPr fontId="3" type="noConversion"/>
  </si>
  <si>
    <t>1. 전기요금  40,000원x12월</t>
    <phoneticPr fontId="3" type="noConversion"/>
  </si>
  <si>
    <t>5.수도광열비</t>
    <phoneticPr fontId="3" type="noConversion"/>
  </si>
  <si>
    <t>3. 자동차보험료  7,750원x2대</t>
    <phoneticPr fontId="3" type="noConversion"/>
  </si>
  <si>
    <t>2. 인터넷통신비  10,000원x12월</t>
  </si>
  <si>
    <t>1. 전화요금  6,000원x12월</t>
    <phoneticPr fontId="3" type="noConversion"/>
  </si>
  <si>
    <t>4.각종세금.공과금</t>
    <phoneticPr fontId="3" type="noConversion"/>
  </si>
  <si>
    <t>1. 업무용차량 7,500원x12월</t>
    <phoneticPr fontId="3" type="noConversion"/>
  </si>
  <si>
    <t>3.리스.임차료</t>
    <phoneticPr fontId="3" type="noConversion"/>
  </si>
  <si>
    <t>1. 각종수수료   23,000원x10월</t>
    <phoneticPr fontId="3" type="noConversion"/>
  </si>
  <si>
    <t>2.지급수수료</t>
  </si>
  <si>
    <t xml:space="preserve">  바. 비상벨 유지관리  220원x2대x12월</t>
    <phoneticPr fontId="3" type="noConversion"/>
  </si>
  <si>
    <t xml:space="preserve">  마. 냉난방기 관리용역  25,400원x7회</t>
    <phoneticPr fontId="3" type="noConversion"/>
  </si>
  <si>
    <t xml:space="preserve">  라. 승강기안전관리비  625원x2대x12월</t>
    <phoneticPr fontId="3" type="noConversion"/>
  </si>
  <si>
    <t xml:space="preserve">  다. 소방용역비  5,500원x12월</t>
    <phoneticPr fontId="3" type="noConversion"/>
  </si>
  <si>
    <t xml:space="preserve">  나. 보안용역비  51,620원x12월</t>
    <phoneticPr fontId="3" type="noConversion"/>
  </si>
  <si>
    <t xml:space="preserve">  가. 청소용역비  93,700원x12월</t>
    <phoneticPr fontId="3" type="noConversion"/>
  </si>
  <si>
    <t>2. 위탁용역관리</t>
    <phoneticPr fontId="3" type="noConversion"/>
  </si>
  <si>
    <t xml:space="preserve">  라. 생활쓰레기수거료  8,500원x12월</t>
    <phoneticPr fontId="3" type="noConversion"/>
  </si>
  <si>
    <t xml:space="preserve">  다. 학교재산보험  15,000원x1회</t>
    <phoneticPr fontId="3" type="noConversion"/>
  </si>
  <si>
    <t xml:space="preserve">  나. 각종수리용품 구입  12,000원x12월</t>
  </si>
  <si>
    <t xml:space="preserve">  가. 교사유지보수  30,000원x10월</t>
  </si>
  <si>
    <t>1. 시설유지관리</t>
    <phoneticPr fontId="3" type="noConversion"/>
  </si>
  <si>
    <t>1.시설장비유지비</t>
    <phoneticPr fontId="3" type="noConversion"/>
  </si>
  <si>
    <t>1.일반운영비</t>
  </si>
  <si>
    <t>2.학교운영비</t>
  </si>
  <si>
    <t>1.퇴직적립금</t>
  </si>
  <si>
    <t>3.퇴직적립금</t>
  </si>
  <si>
    <t xml:space="preserve">  나. 공적금  6,500원x12월</t>
    <phoneticPr fontId="3" type="noConversion"/>
  </si>
  <si>
    <t xml:space="preserve">  가. 사회보험료 23,000원x12월</t>
    <phoneticPr fontId="3" type="noConversion"/>
  </si>
  <si>
    <t>5. 중국인직원보험료</t>
    <phoneticPr fontId="3" type="noConversion"/>
  </si>
  <si>
    <t>4. 초과근무수당  8,000원x10월</t>
    <phoneticPr fontId="3" type="noConversion"/>
  </si>
  <si>
    <t xml:space="preserve">  다. 자격수당  4,800원x12월</t>
    <phoneticPr fontId="3" type="noConversion"/>
  </si>
  <si>
    <t xml:space="preserve">  나. 장기근속수당  4,500원x12월</t>
    <phoneticPr fontId="3" type="noConversion"/>
  </si>
  <si>
    <t xml:space="preserve">  가. 근속장려금  1,000원x1명x12월</t>
    <phoneticPr fontId="3" type="noConversion"/>
  </si>
  <si>
    <t>3. 기타수당</t>
  </si>
  <si>
    <t xml:space="preserve">  라. 주임  1,000원x3명x12월</t>
    <phoneticPr fontId="3" type="noConversion"/>
  </si>
  <si>
    <t xml:space="preserve">  다. 계장,주임 1,500원x2명x12월</t>
    <phoneticPr fontId="3" type="noConversion"/>
  </si>
  <si>
    <t xml:space="preserve">  나. 차장  3,000원x12월</t>
  </si>
  <si>
    <t xml:space="preserve">  가. 실장  4,650원x12월</t>
    <phoneticPr fontId="3" type="noConversion"/>
  </si>
  <si>
    <t>2. 직책수당</t>
  </si>
  <si>
    <t xml:space="preserve">  나. 중국인  78,333원x12월</t>
    <phoneticPr fontId="3" type="noConversion"/>
  </si>
  <si>
    <t xml:space="preserve">  가. 한국인  93,083원x12월</t>
    <phoneticPr fontId="3" type="noConversion"/>
  </si>
  <si>
    <t>1. 직원급여</t>
  </si>
  <si>
    <t>1.직원인건비</t>
  </si>
  <si>
    <t>2.직원인건비</t>
  </si>
  <si>
    <t>7. 교원경제보상금  (20,000원x7년x4명)+(20,000x5.5년x1명)</t>
    <phoneticPr fontId="3" type="noConversion"/>
  </si>
  <si>
    <t xml:space="preserve">  나. 공적금  8,500원x12월</t>
    <phoneticPr fontId="3" type="noConversion"/>
  </si>
  <si>
    <t xml:space="preserve">  가. 사회보험료 32,000원x12월</t>
    <phoneticPr fontId="3" type="noConversion"/>
  </si>
  <si>
    <t>6. 중국인교원보험료</t>
    <phoneticPr fontId="3" type="noConversion"/>
  </si>
  <si>
    <t>5. 초과근무수당  12,000원x10월</t>
    <phoneticPr fontId="3" type="noConversion"/>
  </si>
  <si>
    <t>4. 보결수당 10,000원x12월</t>
    <phoneticPr fontId="3" type="noConversion"/>
  </si>
  <si>
    <t xml:space="preserve">  아. 중등교원연구수당  200원x62명x12월</t>
    <phoneticPr fontId="3" type="noConversion"/>
  </si>
  <si>
    <t xml:space="preserve">  바. 원어민코디(중등) 수당  600원x1명x12월</t>
    <phoneticPr fontId="3" type="noConversion"/>
  </si>
  <si>
    <t xml:space="preserve">  마. 원어민자격수당  12,100원x12월</t>
    <phoneticPr fontId="3" type="noConversion"/>
  </si>
  <si>
    <t xml:space="preserve">  라. 장기근속수당  7,800원x12월</t>
    <phoneticPr fontId="3" type="noConversion"/>
  </si>
  <si>
    <t xml:space="preserve">  다. 근속장려금 31,500원x12월</t>
    <phoneticPr fontId="3" type="noConversion"/>
  </si>
  <si>
    <t xml:space="preserve">  나. 학년대표수당  300원x5명x12월</t>
    <phoneticPr fontId="3" type="noConversion"/>
  </si>
  <si>
    <t xml:space="preserve">  가. 담임수당  1,000원x46명x12월</t>
    <phoneticPr fontId="3" type="noConversion"/>
  </si>
  <si>
    <t xml:space="preserve">  나. 부장   30,000원x12월</t>
    <phoneticPr fontId="3" type="noConversion"/>
  </si>
  <si>
    <t xml:space="preserve">  가. 교감   4,650원x2명x12월</t>
    <phoneticPr fontId="3" type="noConversion"/>
  </si>
  <si>
    <t xml:space="preserve">  라. 강사   10,000원x1명x10월</t>
    <phoneticPr fontId="3" type="noConversion"/>
  </si>
  <si>
    <t xml:space="preserve">  다. 중국어원어민  105,000원x12월</t>
    <phoneticPr fontId="3" type="noConversion"/>
  </si>
  <si>
    <t xml:space="preserve">  나. 영어원어민  206,416원x12월</t>
    <phoneticPr fontId="3" type="noConversion"/>
  </si>
  <si>
    <t xml:space="preserve">  가. 한국인  1,373,333원x12월</t>
    <phoneticPr fontId="3" type="noConversion"/>
  </si>
  <si>
    <t>1. 교원급여</t>
  </si>
  <si>
    <t>1.교원인건비</t>
  </si>
  <si>
    <t>1.인건비</t>
  </si>
  <si>
    <t xml:space="preserve">    2) 중국인교사및직원  1,200원x23명x12월</t>
    <phoneticPr fontId="3" type="noConversion"/>
  </si>
  <si>
    <t xml:space="preserve">    1) 주재원배우자 3,200원x3명x12월</t>
    <phoneticPr fontId="3" type="noConversion"/>
  </si>
  <si>
    <t>(성립전) 원격교육인프라구축비</t>
    <phoneticPr fontId="3" type="noConversion"/>
  </si>
  <si>
    <t>(성립전) 교수학습자료개발 및 교과연구회비</t>
    <phoneticPr fontId="3" type="noConversion"/>
  </si>
  <si>
    <t xml:space="preserve">  가. 초등 학습자료  27,811원x2학기</t>
    <phoneticPr fontId="3" type="noConversion"/>
  </si>
  <si>
    <t xml:space="preserve">  나. 중등 진로 및 전공탐색의 날  100원x600명x2회</t>
    <phoneticPr fontId="3" type="noConversion"/>
  </si>
  <si>
    <t>계획분 반영</t>
    <phoneticPr fontId="3" type="noConversion"/>
  </si>
  <si>
    <t>추가반영</t>
    <phoneticPr fontId="3" type="noConversion"/>
  </si>
  <si>
    <t>(1회추경) 경정413,950원-기정333,500원</t>
    <phoneticPr fontId="3" type="noConversion"/>
  </si>
  <si>
    <t>(1회추경) 경정488,760원-기정1,000,000원</t>
    <phoneticPr fontId="3" type="noConversion"/>
  </si>
  <si>
    <t>3.수익자부담경비</t>
    <phoneticPr fontId="3" type="noConversion"/>
  </si>
  <si>
    <t>4.시설비</t>
    <phoneticPr fontId="3" type="noConversion"/>
  </si>
  <si>
    <t>5.기타지출</t>
    <phoneticPr fontId="3" type="noConversion"/>
  </si>
  <si>
    <t>상  해  한  국  학  교</t>
    <phoneticPr fontId="3" type="noConversion"/>
  </si>
  <si>
    <t>총예산</t>
    <phoneticPr fontId="3" type="noConversion"/>
  </si>
  <si>
    <t>본예산</t>
    <phoneticPr fontId="3" type="noConversion"/>
  </si>
  <si>
    <t>금  액</t>
    <phoneticPr fontId="3" type="noConversion"/>
  </si>
  <si>
    <t>구 분</t>
    <phoneticPr fontId="3" type="noConversion"/>
  </si>
  <si>
    <t>상해한국학교회계 제1차 추가경정예산서</t>
    <phoneticPr fontId="3" type="noConversion"/>
  </si>
  <si>
    <t>2021학년도</t>
    <phoneticPr fontId="3" type="noConversion"/>
  </si>
  <si>
    <t>계</t>
  </si>
  <si>
    <t>인건비</t>
  </si>
  <si>
    <t>관별</t>
  </si>
  <si>
    <t>세출예산</t>
  </si>
  <si>
    <t>세입예산</t>
  </si>
  <si>
    <t>감액</t>
    <phoneticPr fontId="3" type="noConversion"/>
  </si>
  <si>
    <t xml:space="preserve"> ￥856,000</t>
    <phoneticPr fontId="3" type="noConversion"/>
  </si>
  <si>
    <t>5.기타수입</t>
    <phoneticPr fontId="3" type="noConversion"/>
  </si>
  <si>
    <t>6.지난연도이월금</t>
    <phoneticPr fontId="3" type="noConversion"/>
  </si>
  <si>
    <t>기타지출</t>
    <phoneticPr fontId="3" type="noConversion"/>
  </si>
  <si>
    <t>기타수입</t>
    <phoneticPr fontId="3" type="noConversion"/>
  </si>
  <si>
    <t>시설비</t>
    <phoneticPr fontId="3" type="noConversion"/>
  </si>
  <si>
    <t>행정활동수입</t>
    <phoneticPr fontId="3" type="noConversion"/>
  </si>
  <si>
    <t>학교운영비</t>
    <phoneticPr fontId="3" type="noConversion"/>
  </si>
  <si>
    <t>지원금수입</t>
    <phoneticPr fontId="3" type="noConversion"/>
  </si>
  <si>
    <t>학부모부담수입</t>
    <phoneticPr fontId="3" type="noConversion"/>
  </si>
  <si>
    <t>증감</t>
    <phoneticPr fontId="3" type="noConversion"/>
  </si>
  <si>
    <t>확정예산액</t>
    <phoneticPr fontId="3" type="noConversion"/>
  </si>
  <si>
    <t>기정예산액</t>
    <phoneticPr fontId="3" type="noConversion"/>
  </si>
  <si>
    <t>(단위 : 1元)</t>
    <phoneticPr fontId="3" type="noConversion"/>
  </si>
  <si>
    <t>2021회계년도 제1차 추가경정예산 총괄표</t>
    <phoneticPr fontId="3" type="noConversion"/>
  </si>
  <si>
    <t>전입금수입</t>
    <phoneticPr fontId="3" type="noConversion"/>
  </si>
  <si>
    <t>지난연도이월금</t>
    <phoneticPr fontId="3" type="noConversion"/>
  </si>
  <si>
    <t>수익자부담경비</t>
    <phoneticPr fontId="3" type="noConversion"/>
  </si>
  <si>
    <t>구성비</t>
    <phoneticPr fontId="3" type="noConversion"/>
  </si>
  <si>
    <t>구성비</t>
    <phoneticPr fontId="3" type="noConversion"/>
  </si>
  <si>
    <t>(1회추경) 경정3,466,230원-기정 3,601,440원</t>
    <phoneticPr fontId="3" type="noConversion"/>
  </si>
  <si>
    <t xml:space="preserve">  다. 중등 과학교구 구입  10,000원x2회</t>
    <phoneticPr fontId="3" type="noConversion"/>
  </si>
  <si>
    <t xml:space="preserve">  라. 12학년 교양강좌운영  200원x2시간x5강좌x6회</t>
    <phoneticPr fontId="3" type="noConversion"/>
  </si>
  <si>
    <t xml:space="preserve">  나. 초등 영어교과 운영 400원x40학급</t>
    <phoneticPr fontId="3" type="noConversion"/>
  </si>
  <si>
    <r>
      <t>2.</t>
    </r>
    <r>
      <rPr>
        <b/>
        <sz val="10"/>
        <rFont val="돋움"/>
        <family val="3"/>
        <charset val="129"/>
      </rPr>
      <t>(성립전) 교수학습자료개발(세계시민교육운영)</t>
    </r>
    <phoneticPr fontId="3" type="noConversion"/>
  </si>
  <si>
    <r>
      <t>3.</t>
    </r>
    <r>
      <rPr>
        <b/>
        <sz val="10"/>
        <rFont val="돋움"/>
        <family val="3"/>
        <charset val="129"/>
      </rPr>
      <t>(성립전) 교과연구회운영  11,350원x2팀</t>
    </r>
    <phoneticPr fontId="3" type="noConversion"/>
  </si>
  <si>
    <r>
      <t>4.</t>
    </r>
    <r>
      <rPr>
        <b/>
        <sz val="10"/>
        <rFont val="돋움"/>
        <family val="3"/>
        <charset val="129"/>
      </rPr>
      <t xml:space="preserve">(성립전) 원격수업운영지원  </t>
    </r>
    <phoneticPr fontId="3" type="noConversion"/>
  </si>
  <si>
    <r>
      <t>5.</t>
    </r>
    <r>
      <rPr>
        <b/>
        <sz val="10"/>
        <rFont val="돋움"/>
        <family val="3"/>
        <charset val="129"/>
      </rPr>
      <t>(성립전) 중등미래교육교과운영</t>
    </r>
    <phoneticPr fontId="3" type="noConversion"/>
  </si>
  <si>
    <t>(1회추경) 경정1,250,000원-기정250,000원</t>
    <phoneticPr fontId="3" type="noConversion"/>
  </si>
  <si>
    <t>(1회추경) 경정110,000원-기정800,000원</t>
    <phoneticPr fontId="3" type="noConversion"/>
  </si>
  <si>
    <t>1회추경액</t>
  </si>
  <si>
    <t>(1회추경) 경정60,000원-기정120,000원</t>
  </si>
  <si>
    <t>(1회추경) 경정40,000원-기정80,000원</t>
  </si>
  <si>
    <t>(1회추경) 경정397,250원-기정561,000원</t>
  </si>
  <si>
    <t>(1회추경) 발전기금 전입(시설확충지원)</t>
  </si>
  <si>
    <t>(1회추경) 경정1,940,000원-기정2,568,920원</t>
  </si>
  <si>
    <t>(1회추경) 경정545,000원-기정480,000원</t>
  </si>
  <si>
    <t>(1회추경) 경정8,680,000원-기정8,983,200원</t>
  </si>
  <si>
    <t>(1회추경) 경정60,000원-기정124,500원</t>
  </si>
  <si>
    <t>(1회추경) 경정590,300원-기정485,520원</t>
  </si>
  <si>
    <t>(1회추경) 경정215,000원-기정300,000원</t>
  </si>
  <si>
    <t>(1회추경) 경정(1,600원*116명)-기정387,200원</t>
  </si>
  <si>
    <t>(1회추경) 경정1,065,000원-기정1,535,000원</t>
  </si>
  <si>
    <t>(1회추경) 경정172,970원-기정200,000원</t>
  </si>
  <si>
    <t>(1회추경) 경정144,710원-기정203,000원</t>
  </si>
  <si>
    <t>(1회추경) 독도행사 경정43,090원- 기정52,000원</t>
  </si>
  <si>
    <t>(1회추경) 경정65,200원-기정132,700원</t>
  </si>
  <si>
    <t>(1회추경) 경정15,000원-기정47,000원</t>
  </si>
  <si>
    <t>(1회추경) 경정0원-기정130,500원</t>
  </si>
  <si>
    <t>(1회추경) 발전기금 전입(진로상담실구축)</t>
  </si>
  <si>
    <t>(1회추경) 기정 41,000원-경정 79,200원</t>
  </si>
  <si>
    <t>(1회추경) 기정 49,000원-경정 70,800원</t>
  </si>
  <si>
    <t>(1회추경) 경정93,000원- 기정70,000원</t>
  </si>
  <si>
    <t>(1회추경) 발전기금 전입(급식물품구입)</t>
  </si>
  <si>
    <t>(1회추경) 경정10,000원-기정93,000원</t>
  </si>
  <si>
    <t>2021학년도 상해한국학교회계 제1차 추가경정 세출예산안</t>
    <phoneticPr fontId="3" type="noConversion"/>
  </si>
  <si>
    <t>(1회추경) 경정95,000원-기정85,000원</t>
    <phoneticPr fontId="3" type="noConversion"/>
  </si>
  <si>
    <t>(1회추경) 경정55,000원-기정50,000원</t>
    <phoneticPr fontId="3" type="noConversion"/>
  </si>
  <si>
    <t xml:space="preserve"> ￥66,123,000</t>
    <phoneticPr fontId="3" type="noConversion"/>
  </si>
  <si>
    <t xml:space="preserve"> ￥65,267,000</t>
    <phoneticPr fontId="3" type="noConversion"/>
  </si>
  <si>
    <t>5.방과후학교지원</t>
    <phoneticPr fontId="3" type="noConversion"/>
  </si>
  <si>
    <t>6.시설(대수선)비</t>
    <phoneticPr fontId="3" type="noConversion"/>
  </si>
  <si>
    <t>7.기타교육부지원금</t>
    <phoneticPr fontId="3" type="noConversion"/>
  </si>
  <si>
    <t>(1회추경) 원격수업운영지원 경정 18,800원-기정 0원</t>
    <phoneticPr fontId="3" type="noConversion"/>
  </si>
  <si>
    <t>(확정일자 : 2021. 09. 15.)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</si>
</sst>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#,##0_);[Red]\(#,##0\)"/>
  </numFmts>
  <fonts count="14">
    <font>
      <sz val="10"/>
      <name val="Arial"/>
      <family val="2"/>
    </font>
    <font>
      <sz val="10"/>
      <name val="Arial"/>
      <family val="2"/>
    </font>
    <font>
      <b/>
      <sz val="22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2"/>
      <name val="HY헤드라인M"/>
      <family val="1"/>
      <charset val="129"/>
    </font>
    <font>
      <sz val="11"/>
      <name val="HY헤드라인M"/>
      <family val="1"/>
      <charset val="129"/>
    </font>
    <font>
      <sz val="16"/>
      <name val="HY헤드라인M"/>
      <family val="1"/>
      <charset val="129"/>
    </font>
    <font>
      <sz val="14"/>
      <name val="HY헤드라인M"/>
      <family val="1"/>
      <charset val="129"/>
    </font>
    <font>
      <sz val="11"/>
      <name val="맑은 고딕"/>
      <family val="3"/>
      <charset val="129"/>
    </font>
    <font>
      <sz val="14"/>
      <name val="맑은 고딕"/>
      <family val="3"/>
      <charset val="129"/>
    </font>
    <font>
      <sz val="2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8"/>
      </bottom>
      <diagonal/>
    </border>
    <border>
      <left style="thin">
        <color indexed="8"/>
      </left>
      <right style="thin">
        <color theme="1" tint="0.34998626667073579"/>
      </right>
      <top style="thin">
        <color theme="1" tint="0.34998626667073579"/>
      </top>
      <bottom style="thin">
        <color indexed="8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8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indexed="8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8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8"/>
      </right>
      <top style="thin">
        <color indexed="8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8"/>
      </top>
      <bottom style="thin">
        <color theme="1" tint="0.34998626667073579"/>
      </bottom>
      <diagonal/>
    </border>
    <border>
      <left style="thin">
        <color indexed="8"/>
      </left>
      <right style="thin">
        <color theme="1" tint="0.34998626667073579"/>
      </right>
      <top style="thin">
        <color indexed="8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8"/>
      </right>
      <top style="thin">
        <color theme="1" tint="0.34998626667073579"/>
      </top>
      <bottom style="thin">
        <color indexed="8"/>
      </bottom>
      <diagonal/>
    </border>
  </borders>
  <cellStyleXfs count="8">
    <xf numFmtId="0" fontId="0" fillId="0" borderId="0" applyNumberFormat="0" applyFont="0" applyFill="0" applyBorder="0" applyAlignment="0" applyProtection="0"/>
    <xf numFmtId="41" fontId="1" fillId="0" borderId="0" applyNumberFormat="0" applyFont="0" applyFill="0" applyBorder="0" applyAlignment="0" applyProtection="0"/>
    <xf numFmtId="41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NumberFormat="0" applyFont="0" applyFill="0" applyBorder="0" applyAlignment="0" applyProtection="0"/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</cellStyleXfs>
  <cellXfs count="207">
    <xf numFmtId="0" fontId="0" fillId="0" borderId="0" xfId="0" applyAlignment="1">
      <alignment vertical="center"/>
    </xf>
    <xf numFmtId="0" fontId="0" fillId="0" borderId="0" xfId="0" applyNumberFormat="1" applyFont="1" applyFill="1" applyBorder="1" applyAlignment="1"/>
    <xf numFmtId="0" fontId="5" fillId="2" borderId="2" xfId="0" applyFont="1" applyFill="1" applyBorder="1" applyAlignment="1">
      <alignment horizontal="center" vertical="center" shrinkToFit="1"/>
    </xf>
    <xf numFmtId="0" fontId="5" fillId="0" borderId="9" xfId="0" applyFont="1" applyBorder="1" applyAlignment="1">
      <alignment horizontal="left" vertical="center" shrinkToFit="1"/>
    </xf>
    <xf numFmtId="176" fontId="5" fillId="0" borderId="10" xfId="0" applyNumberFormat="1" applyFont="1" applyBorder="1" applyAlignment="1">
      <alignment horizontal="right" vertical="center" shrinkToFit="1"/>
    </xf>
    <xf numFmtId="0" fontId="5" fillId="0" borderId="11" xfId="0" applyFont="1" applyBorder="1" applyAlignment="1">
      <alignment horizontal="left" vertical="center" shrinkToFit="1"/>
    </xf>
    <xf numFmtId="0" fontId="5" fillId="0" borderId="5" xfId="0" applyFont="1" applyBorder="1" applyAlignment="1">
      <alignment vertical="center" shrinkToFit="1"/>
    </xf>
    <xf numFmtId="0" fontId="4" fillId="0" borderId="12" xfId="0" applyFont="1" applyBorder="1" applyAlignment="1">
      <alignment horizontal="left" vertical="center" shrinkToFit="1"/>
    </xf>
    <xf numFmtId="176" fontId="4" fillId="0" borderId="11" xfId="1" applyNumberFormat="1" applyFont="1" applyFill="1" applyBorder="1" applyAlignment="1">
      <alignment vertical="center"/>
    </xf>
    <xf numFmtId="0" fontId="5" fillId="0" borderId="11" xfId="0" applyFont="1" applyBorder="1" applyAlignment="1">
      <alignment vertical="center" shrinkToFit="1"/>
    </xf>
    <xf numFmtId="0" fontId="4" fillId="0" borderId="6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176" fontId="4" fillId="0" borderId="4" xfId="0" applyNumberFormat="1" applyFont="1" applyBorder="1" applyAlignment="1">
      <alignment horizontal="right" vertical="center" shrinkToFit="1"/>
    </xf>
    <xf numFmtId="176" fontId="4" fillId="0" borderId="5" xfId="1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vertical="center"/>
    </xf>
    <xf numFmtId="176" fontId="4" fillId="0" borderId="8" xfId="1" applyNumberFormat="1" applyFont="1" applyFill="1" applyBorder="1" applyAlignment="1">
      <alignment vertical="center"/>
    </xf>
    <xf numFmtId="0" fontId="5" fillId="0" borderId="1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0" borderId="3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5" fillId="0" borderId="2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176" fontId="5" fillId="0" borderId="2" xfId="1" applyNumberFormat="1" applyFont="1" applyFill="1" applyBorder="1" applyAlignment="1">
      <alignment vertical="center"/>
    </xf>
    <xf numFmtId="0" fontId="5" fillId="0" borderId="14" xfId="0" applyNumberFormat="1" applyFont="1" applyFill="1" applyBorder="1" applyAlignment="1">
      <alignment vertical="center"/>
    </xf>
    <xf numFmtId="0" fontId="5" fillId="0" borderId="6" xfId="0" applyFont="1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0" fontId="4" fillId="0" borderId="15" xfId="0" applyNumberFormat="1" applyFont="1" applyFill="1" applyBorder="1" applyAlignment="1">
      <alignment vertical="center"/>
    </xf>
    <xf numFmtId="176" fontId="4" fillId="0" borderId="2" xfId="1" applyNumberFormat="1" applyFont="1" applyFill="1" applyBorder="1" applyAlignment="1">
      <alignment vertical="center"/>
    </xf>
    <xf numFmtId="0" fontId="5" fillId="0" borderId="16" xfId="0" applyFont="1" applyBorder="1" applyAlignment="1">
      <alignment horizontal="left" vertical="center" shrinkToFit="1"/>
    </xf>
    <xf numFmtId="0" fontId="4" fillId="0" borderId="17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 shrinkToFit="1"/>
    </xf>
    <xf numFmtId="0" fontId="5" fillId="0" borderId="6" xfId="0" applyFont="1" applyBorder="1" applyAlignment="1">
      <alignment horizontal="left" vertical="center" shrinkToFit="1"/>
    </xf>
    <xf numFmtId="0" fontId="5" fillId="0" borderId="8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13" xfId="0" applyFont="1" applyBorder="1" applyAlignment="1">
      <alignment horizontal="left" vertical="center" shrinkToFit="1"/>
    </xf>
    <xf numFmtId="176" fontId="4" fillId="0" borderId="7" xfId="1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vertical="center"/>
    </xf>
    <xf numFmtId="176" fontId="5" fillId="3" borderId="10" xfId="0" applyNumberFormat="1" applyFont="1" applyFill="1" applyBorder="1" applyAlignment="1">
      <alignment horizontal="right" vertical="center" shrinkToFit="1"/>
    </xf>
    <xf numFmtId="176" fontId="4" fillId="3" borderId="13" xfId="1" applyNumberFormat="1" applyFont="1" applyFill="1" applyBorder="1" applyAlignment="1">
      <alignment horizontal="right" vertical="center" shrinkToFit="1"/>
    </xf>
    <xf numFmtId="176" fontId="4" fillId="3" borderId="4" xfId="0" applyNumberFormat="1" applyFont="1" applyFill="1" applyBorder="1" applyAlignment="1">
      <alignment horizontal="right" vertical="center" shrinkToFit="1"/>
    </xf>
    <xf numFmtId="176" fontId="4" fillId="3" borderId="5" xfId="1" applyNumberFormat="1" applyFont="1" applyFill="1" applyBorder="1" applyAlignment="1">
      <alignment horizontal="right" vertical="center" shrinkToFit="1"/>
    </xf>
    <xf numFmtId="176" fontId="4" fillId="3" borderId="11" xfId="1" applyNumberFormat="1" applyFont="1" applyFill="1" applyBorder="1" applyAlignment="1">
      <alignment horizontal="right" vertical="center" shrinkToFit="1"/>
    </xf>
    <xf numFmtId="0" fontId="4" fillId="3" borderId="8" xfId="1" applyNumberFormat="1" applyFont="1" applyFill="1" applyBorder="1" applyAlignment="1">
      <alignment vertical="center"/>
    </xf>
    <xf numFmtId="0" fontId="4" fillId="3" borderId="0" xfId="1" applyNumberFormat="1" applyFont="1" applyFill="1" applyBorder="1" applyAlignment="1">
      <alignment vertical="center"/>
    </xf>
    <xf numFmtId="176" fontId="4" fillId="3" borderId="4" xfId="1" applyNumberFormat="1" applyFont="1" applyFill="1" applyBorder="1" applyAlignment="1">
      <alignment horizontal="right" vertical="center" shrinkToFit="1"/>
    </xf>
    <xf numFmtId="176" fontId="4" fillId="3" borderId="7" xfId="1" applyNumberFormat="1" applyFont="1" applyFill="1" applyBorder="1" applyAlignment="1">
      <alignment horizontal="right" vertical="center" shrinkToFit="1"/>
    </xf>
    <xf numFmtId="176" fontId="4" fillId="3" borderId="13" xfId="0" applyNumberFormat="1" applyFont="1" applyFill="1" applyBorder="1" applyAlignment="1">
      <alignment horizontal="right" vertical="center" shrinkToFit="1"/>
    </xf>
    <xf numFmtId="176" fontId="4" fillId="3" borderId="7" xfId="0" applyNumberFormat="1" applyFont="1" applyFill="1" applyBorder="1" applyAlignment="1">
      <alignment horizontal="right" vertical="center" shrinkToFit="1"/>
    </xf>
    <xf numFmtId="176" fontId="4" fillId="3" borderId="10" xfId="1" applyNumberFormat="1" applyFont="1" applyFill="1" applyBorder="1" applyAlignment="1">
      <alignment horizontal="right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176" fontId="5" fillId="0" borderId="2" xfId="0" applyNumberFormat="1" applyFont="1" applyBorder="1" applyAlignment="1">
      <alignment horizontal="right" vertical="center" shrinkToFit="1"/>
    </xf>
    <xf numFmtId="176" fontId="4" fillId="0" borderId="11" xfId="0" applyNumberFormat="1" applyFont="1" applyBorder="1" applyAlignment="1">
      <alignment horizontal="right" vertical="center" shrinkToFit="1"/>
    </xf>
    <xf numFmtId="176" fontId="4" fillId="0" borderId="5" xfId="0" applyNumberFormat="1" applyFont="1" applyBorder="1" applyAlignment="1">
      <alignment horizontal="right" vertical="center" shrinkToFit="1"/>
    </xf>
    <xf numFmtId="176" fontId="4" fillId="0" borderId="8" xfId="0" applyNumberFormat="1" applyFont="1" applyBorder="1" applyAlignment="1">
      <alignment horizontal="right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4" fillId="0" borderId="0" xfId="2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/>
    <xf numFmtId="177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177" fontId="5" fillId="4" borderId="2" xfId="0" applyNumberFormat="1" applyFont="1" applyFill="1" applyBorder="1" applyAlignment="1">
      <alignment vertical="center" shrinkToFit="1"/>
    </xf>
    <xf numFmtId="0" fontId="5" fillId="4" borderId="15" xfId="0" applyFont="1" applyFill="1" applyBorder="1" applyAlignment="1">
      <alignment horizontal="left" vertical="center" shrinkToFit="1"/>
    </xf>
    <xf numFmtId="177" fontId="4" fillId="4" borderId="2" xfId="0" applyNumberFormat="1" applyFont="1" applyFill="1" applyBorder="1" applyAlignment="1">
      <alignment vertical="center" shrinkToFit="1"/>
    </xf>
    <xf numFmtId="0" fontId="4" fillId="4" borderId="15" xfId="0" applyFont="1" applyFill="1" applyBorder="1" applyAlignment="1">
      <alignment horizontal="left" vertical="center" shrinkToFit="1"/>
    </xf>
    <xf numFmtId="177" fontId="4" fillId="4" borderId="11" xfId="0" applyNumberFormat="1" applyFont="1" applyFill="1" applyBorder="1" applyAlignment="1">
      <alignment vertical="center" shrinkToFit="1"/>
    </xf>
    <xf numFmtId="0" fontId="4" fillId="4" borderId="0" xfId="0" applyFont="1" applyFill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177" fontId="5" fillId="4" borderId="5" xfId="0" applyNumberFormat="1" applyFont="1" applyFill="1" applyBorder="1" applyAlignment="1">
      <alignment vertical="center" shrinkToFit="1"/>
    </xf>
    <xf numFmtId="0" fontId="5" fillId="4" borderId="1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177" fontId="5" fillId="4" borderId="11" xfId="0" applyNumberFormat="1" applyFont="1" applyFill="1" applyBorder="1" applyAlignment="1">
      <alignment vertical="center" shrinkToFit="1"/>
    </xf>
    <xf numFmtId="0" fontId="5" fillId="4" borderId="0" xfId="0" applyFont="1" applyFill="1" applyBorder="1" applyAlignment="1">
      <alignment horizontal="left" vertical="center" shrinkToFit="1"/>
    </xf>
    <xf numFmtId="177" fontId="4" fillId="4" borderId="8" xfId="0" applyNumberFormat="1" applyFont="1" applyFill="1" applyBorder="1" applyAlignment="1">
      <alignment vertical="center" shrinkToFit="1"/>
    </xf>
    <xf numFmtId="0" fontId="4" fillId="4" borderId="1" xfId="0" applyFont="1" applyFill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4" borderId="14" xfId="0" applyFont="1" applyFill="1" applyBorder="1" applyAlignment="1">
      <alignment horizontal="left" vertical="center" shrinkToFit="1"/>
    </xf>
    <xf numFmtId="177" fontId="4" fillId="4" borderId="11" xfId="0" applyNumberFormat="1" applyFont="1" applyFill="1" applyBorder="1" applyAlignment="1"/>
    <xf numFmtId="0" fontId="4" fillId="4" borderId="0" xfId="0" applyNumberFormat="1" applyFont="1" applyFill="1" applyBorder="1" applyAlignment="1"/>
    <xf numFmtId="177" fontId="5" fillId="4" borderId="5" xfId="0" applyNumberFormat="1" applyFont="1" applyFill="1" applyBorder="1" applyAlignment="1"/>
    <xf numFmtId="0" fontId="5" fillId="4" borderId="14" xfId="0" applyNumberFormat="1" applyFont="1" applyFill="1" applyBorder="1" applyAlignment="1"/>
    <xf numFmtId="176" fontId="4" fillId="3" borderId="13" xfId="2" applyNumberFormat="1" applyFont="1" applyFill="1" applyBorder="1" applyAlignment="1">
      <alignment horizontal="right" vertical="center" shrinkToFit="1"/>
    </xf>
    <xf numFmtId="0" fontId="4" fillId="4" borderId="9" xfId="0" applyFont="1" applyFill="1" applyBorder="1" applyAlignment="1">
      <alignment horizontal="left" vertical="center" shrinkToFit="1"/>
    </xf>
    <xf numFmtId="0" fontId="4" fillId="4" borderId="12" xfId="0" applyFont="1" applyFill="1" applyBorder="1" applyAlignment="1">
      <alignment horizontal="left" vertical="center" shrinkToFit="1"/>
    </xf>
    <xf numFmtId="0" fontId="4" fillId="4" borderId="3" xfId="0" applyFont="1" applyFill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176" fontId="4" fillId="0" borderId="11" xfId="0" applyNumberFormat="1" applyFont="1" applyBorder="1" applyAlignment="1">
      <alignment vertical="center" shrinkToFit="1"/>
    </xf>
    <xf numFmtId="0" fontId="5" fillId="4" borderId="3" xfId="0" applyFont="1" applyFill="1" applyBorder="1" applyAlignment="1">
      <alignment horizontal="left" vertical="center" shrinkToFit="1"/>
    </xf>
    <xf numFmtId="177" fontId="4" fillId="4" borderId="11" xfId="0" applyNumberFormat="1" applyFont="1" applyFill="1" applyBorder="1" applyAlignment="1">
      <alignment horizontal="right" vertical="center" shrinkToFit="1"/>
    </xf>
    <xf numFmtId="176" fontId="5" fillId="0" borderId="10" xfId="0" applyNumberFormat="1" applyFont="1" applyBorder="1" applyAlignment="1">
      <alignment vertical="center" shrinkToFit="1"/>
    </xf>
    <xf numFmtId="177" fontId="5" fillId="0" borderId="2" xfId="0" applyNumberFormat="1" applyFont="1" applyBorder="1" applyAlignment="1">
      <alignment vertical="center" shrinkToFit="1"/>
    </xf>
    <xf numFmtId="0" fontId="4" fillId="0" borderId="15" xfId="0" applyFont="1" applyBorder="1" applyAlignment="1">
      <alignment horizontal="left" vertical="center" shrinkToFit="1"/>
    </xf>
    <xf numFmtId="177" fontId="4" fillId="0" borderId="11" xfId="0" applyNumberFormat="1" applyFont="1" applyFill="1" applyBorder="1" applyAlignment="1"/>
    <xf numFmtId="176" fontId="5" fillId="0" borderId="5" xfId="0" applyNumberFormat="1" applyFont="1" applyBorder="1" applyAlignment="1">
      <alignment vertical="center" shrinkToFit="1"/>
    </xf>
    <xf numFmtId="176" fontId="5" fillId="0" borderId="11" xfId="0" applyNumberFormat="1" applyFont="1" applyBorder="1" applyAlignment="1">
      <alignment vertical="center" shrinkToFit="1"/>
    </xf>
    <xf numFmtId="176" fontId="5" fillId="0" borderId="8" xfId="0" applyNumberFormat="1" applyFont="1" applyBorder="1" applyAlignment="1">
      <alignment vertical="center" shrinkToFit="1"/>
    </xf>
    <xf numFmtId="176" fontId="5" fillId="0" borderId="4" xfId="0" applyNumberFormat="1" applyFont="1" applyBorder="1" applyAlignment="1">
      <alignment vertical="center" shrinkToFit="1"/>
    </xf>
    <xf numFmtId="176" fontId="5" fillId="0" borderId="13" xfId="0" applyNumberFormat="1" applyFont="1" applyBorder="1" applyAlignment="1">
      <alignment vertical="center" shrinkToFit="1"/>
    </xf>
    <xf numFmtId="176" fontId="4" fillId="0" borderId="5" xfId="0" applyNumberFormat="1" applyFont="1" applyBorder="1" applyAlignment="1">
      <alignment vertical="center" shrinkToFit="1"/>
    </xf>
    <xf numFmtId="176" fontId="4" fillId="0" borderId="8" xfId="0" applyNumberFormat="1" applyFont="1" applyBorder="1" applyAlignment="1">
      <alignment vertical="center" shrinkToFit="1"/>
    </xf>
    <xf numFmtId="176" fontId="4" fillId="0" borderId="4" xfId="0" applyNumberFormat="1" applyFont="1" applyBorder="1" applyAlignment="1">
      <alignment vertical="center" shrinkToFit="1"/>
    </xf>
    <xf numFmtId="0" fontId="5" fillId="3" borderId="8" xfId="2" applyNumberFormat="1" applyFont="1" applyFill="1" applyBorder="1" applyAlignment="1">
      <alignment horizontal="center" vertical="center" shrinkToFit="1"/>
    </xf>
    <xf numFmtId="176" fontId="5" fillId="3" borderId="2" xfId="0" applyNumberFormat="1" applyFont="1" applyFill="1" applyBorder="1" applyAlignment="1">
      <alignment vertical="center" shrinkToFit="1"/>
    </xf>
    <xf numFmtId="176" fontId="5" fillId="3" borderId="10" xfId="0" applyNumberFormat="1" applyFont="1" applyFill="1" applyBorder="1" applyAlignment="1">
      <alignment vertical="center" shrinkToFit="1"/>
    </xf>
    <xf numFmtId="176" fontId="4" fillId="3" borderId="11" xfId="0" applyNumberFormat="1" applyFont="1" applyFill="1" applyBorder="1" applyAlignment="1">
      <alignment vertical="center" shrinkToFit="1"/>
    </xf>
    <xf numFmtId="176" fontId="4" fillId="3" borderId="13" xfId="0" applyNumberFormat="1" applyFont="1" applyFill="1" applyBorder="1" applyAlignment="1">
      <alignment vertical="center" shrinkToFit="1"/>
    </xf>
    <xf numFmtId="176" fontId="4" fillId="3" borderId="2" xfId="0" applyNumberFormat="1" applyFont="1" applyFill="1" applyBorder="1" applyAlignment="1">
      <alignment vertical="center" shrinkToFit="1"/>
    </xf>
    <xf numFmtId="176" fontId="4" fillId="3" borderId="10" xfId="0" applyNumberFormat="1" applyFont="1" applyFill="1" applyBorder="1" applyAlignment="1">
      <alignment vertical="center" shrinkToFit="1"/>
    </xf>
    <xf numFmtId="176" fontId="5" fillId="3" borderId="11" xfId="0" applyNumberFormat="1" applyFont="1" applyFill="1" applyBorder="1" applyAlignment="1">
      <alignment vertical="center" shrinkToFit="1"/>
    </xf>
    <xf numFmtId="176" fontId="4" fillId="3" borderId="11" xfId="0" applyNumberFormat="1" applyFont="1" applyFill="1" applyBorder="1" applyAlignment="1"/>
    <xf numFmtId="176" fontId="4" fillId="3" borderId="13" xfId="0" applyNumberFormat="1" applyFont="1" applyFill="1" applyBorder="1" applyAlignment="1"/>
    <xf numFmtId="176" fontId="5" fillId="3" borderId="5" xfId="0" applyNumberFormat="1" applyFont="1" applyFill="1" applyBorder="1" applyAlignment="1">
      <alignment vertical="center" shrinkToFit="1"/>
    </xf>
    <xf numFmtId="176" fontId="5" fillId="3" borderId="4" xfId="0" applyNumberFormat="1" applyFont="1" applyFill="1" applyBorder="1" applyAlignment="1">
      <alignment vertical="center" shrinkToFit="1"/>
    </xf>
    <xf numFmtId="176" fontId="5" fillId="3" borderId="13" xfId="0" applyNumberFormat="1" applyFont="1" applyFill="1" applyBorder="1" applyAlignment="1">
      <alignment vertical="center" shrinkToFit="1"/>
    </xf>
    <xf numFmtId="176" fontId="4" fillId="3" borderId="8" xfId="0" applyNumberFormat="1" applyFont="1" applyFill="1" applyBorder="1" applyAlignment="1">
      <alignment vertical="center" shrinkToFit="1"/>
    </xf>
    <xf numFmtId="176" fontId="4" fillId="3" borderId="7" xfId="0" applyNumberFormat="1" applyFont="1" applyFill="1" applyBorder="1" applyAlignment="1">
      <alignment vertical="center" shrinkToFit="1"/>
    </xf>
    <xf numFmtId="176" fontId="4" fillId="3" borderId="11" xfId="0" applyNumberFormat="1" applyFont="1" applyFill="1" applyBorder="1" applyAlignment="1">
      <alignment horizontal="right" vertical="center" shrinkToFit="1"/>
    </xf>
    <xf numFmtId="176" fontId="5" fillId="3" borderId="5" xfId="0" applyNumberFormat="1" applyFont="1" applyFill="1" applyBorder="1" applyAlignment="1"/>
    <xf numFmtId="176" fontId="4" fillId="3" borderId="0" xfId="0" applyNumberFormat="1" applyFont="1" applyFill="1" applyBorder="1" applyAlignment="1"/>
    <xf numFmtId="176" fontId="0" fillId="3" borderId="0" xfId="0" applyNumberFormat="1" applyFont="1" applyFill="1" applyBorder="1" applyAlignment="1"/>
    <xf numFmtId="176" fontId="4" fillId="3" borderId="0" xfId="1" applyNumberFormat="1" applyFont="1" applyFill="1" applyBorder="1" applyAlignment="1"/>
    <xf numFmtId="176" fontId="4" fillId="3" borderId="8" xfId="0" applyNumberFormat="1" applyFont="1" applyFill="1" applyBorder="1" applyAlignment="1"/>
    <xf numFmtId="176" fontId="4" fillId="3" borderId="7" xfId="0" applyNumberFormat="1" applyFont="1" applyFill="1" applyBorder="1" applyAlignment="1"/>
    <xf numFmtId="176" fontId="5" fillId="3" borderId="4" xfId="0" applyNumberFormat="1" applyFont="1" applyFill="1" applyBorder="1" applyAlignment="1"/>
    <xf numFmtId="0" fontId="7" fillId="5" borderId="0" xfId="3" applyFont="1" applyFill="1" applyAlignment="1">
      <alignment vertical="center"/>
    </xf>
    <xf numFmtId="49" fontId="8" fillId="0" borderId="0" xfId="3" applyNumberFormat="1" applyFont="1" applyFill="1" applyBorder="1" applyAlignment="1">
      <alignment horizontal="center" vertical="center"/>
    </xf>
    <xf numFmtId="0" fontId="8" fillId="5" borderId="0" xfId="3" applyFont="1" applyFill="1" applyBorder="1" applyAlignment="1">
      <alignment horizontal="center" vertical="center"/>
    </xf>
    <xf numFmtId="0" fontId="10" fillId="5" borderId="0" xfId="3" applyFont="1" applyFill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6" fontId="5" fillId="4" borderId="33" xfId="0" applyNumberFormat="1" applyFont="1" applyFill="1" applyBorder="1" applyAlignment="1">
      <alignment horizontal="right" vertical="center" shrinkToFit="1"/>
    </xf>
    <xf numFmtId="176" fontId="5" fillId="4" borderId="33" xfId="0" applyNumberFormat="1" applyFont="1" applyFill="1" applyBorder="1" applyAlignment="1">
      <alignment horizontal="center" vertical="center" shrinkToFit="1"/>
    </xf>
    <xf numFmtId="0" fontId="5" fillId="4" borderId="34" xfId="0" applyFont="1" applyFill="1" applyBorder="1" applyAlignment="1">
      <alignment horizontal="center" vertical="center" shrinkToFit="1"/>
    </xf>
    <xf numFmtId="176" fontId="4" fillId="0" borderId="35" xfId="0" applyNumberFormat="1" applyFont="1" applyBorder="1" applyAlignment="1">
      <alignment horizontal="right" vertical="center" shrinkToFit="1"/>
    </xf>
    <xf numFmtId="176" fontId="4" fillId="0" borderId="35" xfId="0" applyNumberFormat="1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176" fontId="4" fillId="0" borderId="36" xfId="0" applyNumberFormat="1" applyFont="1" applyBorder="1" applyAlignment="1">
      <alignment horizontal="right" vertical="center" shrinkToFit="1"/>
    </xf>
    <xf numFmtId="176" fontId="4" fillId="0" borderId="36" xfId="0" applyNumberFormat="1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5" fillId="2" borderId="39" xfId="0" applyFont="1" applyFill="1" applyBorder="1" applyAlignment="1">
      <alignment horizontal="center" vertical="center" shrinkToFit="1"/>
    </xf>
    <xf numFmtId="0" fontId="5" fillId="2" borderId="36" xfId="0" applyFont="1" applyFill="1" applyBorder="1" applyAlignment="1">
      <alignment horizontal="center" vertical="center" shrinkToFit="1"/>
    </xf>
    <xf numFmtId="0" fontId="5" fillId="2" borderId="38" xfId="0" applyFont="1" applyFill="1" applyBorder="1" applyAlignment="1">
      <alignment horizontal="center" vertical="center" shrinkToFit="1"/>
    </xf>
    <xf numFmtId="2" fontId="4" fillId="0" borderId="0" xfId="0" applyNumberFormat="1" applyFont="1" applyFill="1" applyBorder="1" applyAlignment="1">
      <alignment vertical="center"/>
    </xf>
    <xf numFmtId="10" fontId="4" fillId="0" borderId="36" xfId="4" applyNumberFormat="1" applyFont="1" applyBorder="1" applyAlignment="1">
      <alignment horizontal="right" vertical="center" shrinkToFit="1"/>
    </xf>
    <xf numFmtId="10" fontId="4" fillId="0" borderId="39" xfId="4" applyNumberFormat="1" applyFont="1" applyBorder="1" applyAlignment="1">
      <alignment horizontal="right" vertical="center" shrinkToFit="1"/>
    </xf>
    <xf numFmtId="10" fontId="5" fillId="0" borderId="33" xfId="4" applyNumberFormat="1" applyFont="1" applyBorder="1" applyAlignment="1">
      <alignment horizontal="right" vertical="center" shrinkToFit="1"/>
    </xf>
    <xf numFmtId="10" fontId="5" fillId="0" borderId="43" xfId="4" applyNumberFormat="1" applyFont="1" applyBorder="1" applyAlignment="1">
      <alignment horizontal="right" vertical="center" shrinkToFit="1"/>
    </xf>
    <xf numFmtId="176" fontId="0" fillId="0" borderId="0" xfId="0" applyNumberFormat="1" applyFont="1" applyFill="1" applyBorder="1" applyAlignment="1"/>
    <xf numFmtId="176" fontId="4" fillId="0" borderId="13" xfId="0" applyNumberFormat="1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0" fontId="5" fillId="4" borderId="12" xfId="0" applyFont="1" applyFill="1" applyBorder="1" applyAlignment="1">
      <alignment horizontal="left" vertical="center" shrinkToFit="1"/>
    </xf>
    <xf numFmtId="0" fontId="5" fillId="4" borderId="1" xfId="0" applyFont="1" applyFill="1" applyBorder="1" applyAlignment="1">
      <alignment horizontal="left" vertical="center" shrinkToFit="1"/>
    </xf>
    <xf numFmtId="0" fontId="6" fillId="5" borderId="0" xfId="3" applyFont="1" applyFill="1" applyAlignment="1">
      <alignment horizontal="center" vertical="center"/>
    </xf>
    <xf numFmtId="0" fontId="12" fillId="5" borderId="0" xfId="3" applyFont="1" applyFill="1" applyAlignment="1">
      <alignment horizontal="center" vertical="center"/>
    </xf>
    <xf numFmtId="0" fontId="11" fillId="5" borderId="0" xfId="3" applyFont="1" applyFill="1" applyAlignment="1">
      <alignment horizontal="center" vertical="center"/>
    </xf>
    <xf numFmtId="0" fontId="9" fillId="5" borderId="0" xfId="3" applyFont="1" applyFill="1" applyAlignment="1">
      <alignment horizontal="center" vertical="center"/>
    </xf>
    <xf numFmtId="0" fontId="8" fillId="6" borderId="32" xfId="3" applyFont="1" applyFill="1" applyBorder="1" applyAlignment="1">
      <alignment horizontal="center" vertical="center"/>
    </xf>
    <xf numFmtId="0" fontId="8" fillId="6" borderId="29" xfId="3" applyFont="1" applyFill="1" applyBorder="1" applyAlignment="1">
      <alignment horizontal="center" vertical="center"/>
    </xf>
    <xf numFmtId="0" fontId="8" fillId="6" borderId="31" xfId="3" applyFont="1" applyFill="1" applyBorder="1" applyAlignment="1">
      <alignment horizontal="center" vertical="center"/>
    </xf>
    <xf numFmtId="0" fontId="8" fillId="6" borderId="30" xfId="3" applyFont="1" applyFill="1" applyBorder="1" applyAlignment="1">
      <alignment horizontal="center" vertical="center"/>
    </xf>
    <xf numFmtId="0" fontId="8" fillId="5" borderId="28" xfId="3" applyFont="1" applyFill="1" applyBorder="1" applyAlignment="1">
      <alignment horizontal="center" vertical="center"/>
    </xf>
    <xf numFmtId="0" fontId="8" fillId="5" borderId="23" xfId="3" applyFont="1" applyFill="1" applyBorder="1" applyAlignment="1">
      <alignment horizontal="center" vertical="center"/>
    </xf>
    <xf numFmtId="49" fontId="8" fillId="0" borderId="25" xfId="3" applyNumberFormat="1" applyFont="1" applyFill="1" applyBorder="1" applyAlignment="1">
      <alignment horizontal="center" vertical="center"/>
    </xf>
    <xf numFmtId="49" fontId="8" fillId="0" borderId="24" xfId="3" applyNumberFormat="1" applyFont="1" applyFill="1" applyBorder="1" applyAlignment="1">
      <alignment horizontal="center" vertical="center"/>
    </xf>
    <xf numFmtId="49" fontId="8" fillId="0" borderId="23" xfId="3" applyNumberFormat="1" applyFont="1" applyFill="1" applyBorder="1" applyAlignment="1">
      <alignment horizontal="center" vertical="center"/>
    </xf>
    <xf numFmtId="0" fontId="8" fillId="5" borderId="27" xfId="3" applyFont="1" applyFill="1" applyBorder="1" applyAlignment="1">
      <alignment horizontal="center" vertical="center"/>
    </xf>
    <xf numFmtId="0" fontId="8" fillId="5" borderId="26" xfId="3" applyFont="1" applyFill="1" applyBorder="1" applyAlignment="1">
      <alignment horizontal="center" vertical="center"/>
    </xf>
    <xf numFmtId="0" fontId="8" fillId="5" borderId="22" xfId="3" applyFont="1" applyFill="1" applyBorder="1" applyAlignment="1">
      <alignment horizontal="center" vertical="center"/>
    </xf>
    <xf numFmtId="0" fontId="8" fillId="5" borderId="21" xfId="3" applyFont="1" applyFill="1" applyBorder="1" applyAlignment="1">
      <alignment horizontal="center" vertical="center"/>
    </xf>
    <xf numFmtId="49" fontId="8" fillId="0" borderId="20" xfId="3" applyNumberFormat="1" applyFont="1" applyFill="1" applyBorder="1" applyAlignment="1">
      <alignment horizontal="center" vertical="center"/>
    </xf>
    <xf numFmtId="49" fontId="8" fillId="0" borderId="19" xfId="3" applyNumberFormat="1" applyFont="1" applyFill="1" applyBorder="1" applyAlignment="1">
      <alignment horizontal="center" vertical="center"/>
    </xf>
    <xf numFmtId="49" fontId="8" fillId="0" borderId="18" xfId="3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right" vertical="center"/>
    </xf>
    <xf numFmtId="0" fontId="5" fillId="2" borderId="42" xfId="0" applyFont="1" applyFill="1" applyBorder="1" applyAlignment="1">
      <alignment horizontal="center" vertical="center" shrinkToFit="1"/>
    </xf>
    <xf numFmtId="0" fontId="5" fillId="2" borderId="41" xfId="0" applyFont="1" applyFill="1" applyBorder="1" applyAlignment="1">
      <alignment horizontal="center" vertical="center" shrinkToFit="1"/>
    </xf>
    <xf numFmtId="0" fontId="5" fillId="2" borderId="40" xfId="0" applyFont="1" applyFill="1" applyBorder="1" applyAlignment="1">
      <alignment horizontal="center" vertical="center" shrinkToFit="1"/>
    </xf>
    <xf numFmtId="0" fontId="5" fillId="0" borderId="9" xfId="0" applyFont="1" applyBorder="1" applyAlignment="1">
      <alignment horizontal="left" vertical="center" shrinkToFit="1"/>
    </xf>
    <xf numFmtId="0" fontId="5" fillId="0" borderId="15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5" xfId="1" applyNumberFormat="1" applyFont="1" applyFill="1" applyBorder="1" applyAlignment="1">
      <alignment horizontal="center" vertical="center" shrinkToFit="1"/>
    </xf>
    <xf numFmtId="0" fontId="5" fillId="2" borderId="8" xfId="1" applyNumberFormat="1" applyFont="1" applyFill="1" applyBorder="1" applyAlignment="1">
      <alignment horizontal="center" vertical="center" shrinkToFit="1"/>
    </xf>
    <xf numFmtId="0" fontId="5" fillId="2" borderId="5" xfId="1" applyNumberFormat="1" applyFont="1" applyFill="1" applyBorder="1" applyAlignment="1">
      <alignment horizontal="center" vertical="center"/>
    </xf>
    <xf numFmtId="0" fontId="5" fillId="2" borderId="8" xfId="1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shrinkToFit="1"/>
    </xf>
    <xf numFmtId="0" fontId="5" fillId="0" borderId="14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2" borderId="5" xfId="3" applyFont="1" applyFill="1" applyBorder="1" applyAlignment="1">
      <alignment horizontal="center" vertical="center" shrinkToFit="1"/>
    </xf>
    <xf numFmtId="0" fontId="5" fillId="2" borderId="8" xfId="3" applyFont="1" applyFill="1" applyBorder="1" applyAlignment="1">
      <alignment horizontal="center" vertical="center" shrinkToFit="1"/>
    </xf>
    <xf numFmtId="0" fontId="5" fillId="2" borderId="5" xfId="2" applyNumberFormat="1" applyFont="1" applyFill="1" applyBorder="1" applyAlignment="1">
      <alignment horizontal="center" vertical="center"/>
    </xf>
    <xf numFmtId="0" fontId="5" fillId="2" borderId="8" xfId="2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2" borderId="9" xfId="2" applyNumberFormat="1" applyFont="1" applyFill="1" applyBorder="1" applyAlignment="1">
      <alignment horizontal="center" vertical="center" shrinkToFit="1"/>
    </xf>
    <xf numFmtId="0" fontId="5" fillId="2" borderId="10" xfId="2" applyNumberFormat="1" applyFont="1" applyFill="1" applyBorder="1" applyAlignment="1">
      <alignment horizontal="center" vertical="center" shrinkToFit="1"/>
    </xf>
  </cellXfs>
  <cellStyles count="8">
    <cellStyle name="백분율" xfId="4" builtinId="5"/>
    <cellStyle name="백분율 2" xfId="5"/>
    <cellStyle name="쉼표 [0]" xfId="1" builtinId="6"/>
    <cellStyle name="쉼표 [0] 2 3" xfId="7"/>
    <cellStyle name="쉼표 [0] 3" xfId="2"/>
    <cellStyle name="표준" xfId="0" builtinId="0"/>
    <cellStyle name="표준 2" xfId="3"/>
    <cellStyle name="표준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B25" sqref="B25"/>
    </sheetView>
  </sheetViews>
  <sheetFormatPr defaultRowHeight="12.75"/>
  <cols>
    <col min="1" max="1" width="20.7109375" style="1" customWidth="1"/>
    <col min="2" max="7" width="13.28515625" style="1" customWidth="1"/>
    <col min="8" max="8" width="15.85546875" style="1" customWidth="1"/>
    <col min="9" max="16384" width="9.140625" style="1"/>
  </cols>
  <sheetData>
    <row r="1" spans="1:8" ht="16.5">
      <c r="A1" s="132"/>
      <c r="B1" s="132"/>
      <c r="C1" s="132"/>
      <c r="D1" s="132"/>
      <c r="E1" s="132"/>
      <c r="F1" s="132"/>
      <c r="G1" s="132"/>
      <c r="H1" s="132"/>
    </row>
    <row r="2" spans="1:8" ht="16.5">
      <c r="A2" s="132"/>
      <c r="B2" s="132"/>
      <c r="C2" s="132"/>
      <c r="D2" s="132"/>
      <c r="E2" s="132"/>
      <c r="F2" s="132"/>
      <c r="G2" s="132"/>
      <c r="H2" s="132"/>
    </row>
    <row r="3" spans="1:8" ht="16.5">
      <c r="A3" s="132"/>
      <c r="B3" s="132"/>
      <c r="C3" s="132"/>
      <c r="D3" s="132"/>
      <c r="E3" s="132"/>
      <c r="F3" s="132"/>
      <c r="G3" s="132"/>
      <c r="H3" s="132"/>
    </row>
    <row r="4" spans="1:8" ht="16.5">
      <c r="A4" s="132"/>
      <c r="B4" s="132"/>
      <c r="C4" s="132"/>
      <c r="D4" s="132"/>
      <c r="E4" s="132"/>
      <c r="F4" s="132"/>
      <c r="G4" s="132"/>
      <c r="H4" s="132"/>
    </row>
    <row r="5" spans="1:8" ht="27">
      <c r="A5" s="156" t="s">
        <v>484</v>
      </c>
      <c r="B5" s="156"/>
      <c r="C5" s="156"/>
      <c r="D5" s="156"/>
      <c r="E5" s="156"/>
      <c r="F5" s="156"/>
      <c r="G5" s="156"/>
      <c r="H5" s="156"/>
    </row>
    <row r="6" spans="1:8" ht="27">
      <c r="A6" s="156" t="s">
        <v>483</v>
      </c>
      <c r="B6" s="156"/>
      <c r="C6" s="156"/>
      <c r="D6" s="156"/>
      <c r="E6" s="156"/>
      <c r="F6" s="156"/>
      <c r="G6" s="156"/>
      <c r="H6" s="156"/>
    </row>
    <row r="7" spans="1:8" ht="16.5">
      <c r="A7" s="132"/>
      <c r="B7" s="132"/>
      <c r="C7" s="132"/>
      <c r="D7" s="132"/>
      <c r="E7" s="132"/>
      <c r="F7" s="132"/>
      <c r="G7" s="132"/>
      <c r="H7" s="132"/>
    </row>
    <row r="8" spans="1:8" ht="31.5">
      <c r="A8" s="157"/>
      <c r="B8" s="157"/>
      <c r="C8" s="157"/>
      <c r="D8" s="157"/>
      <c r="E8" s="157"/>
      <c r="F8" s="157"/>
      <c r="G8" s="157"/>
      <c r="H8" s="157"/>
    </row>
    <row r="9" spans="1:8" ht="16.5">
      <c r="A9" s="132"/>
      <c r="B9" s="132"/>
      <c r="C9" s="132"/>
      <c r="D9" s="132"/>
      <c r="E9" s="132"/>
      <c r="F9" s="132"/>
      <c r="G9" s="132"/>
      <c r="H9" s="132"/>
    </row>
    <row r="10" spans="1:8" ht="16.5">
      <c r="A10" s="132"/>
      <c r="B10" s="132"/>
      <c r="C10" s="132"/>
      <c r="D10" s="132"/>
      <c r="E10" s="132"/>
      <c r="F10" s="132"/>
      <c r="G10" s="132"/>
      <c r="H10" s="132"/>
    </row>
    <row r="11" spans="1:8" ht="20.25">
      <c r="A11" s="132"/>
      <c r="B11" s="132"/>
      <c r="C11" s="158"/>
      <c r="D11" s="158"/>
      <c r="E11" s="158"/>
      <c r="F11" s="158"/>
      <c r="G11" s="132"/>
      <c r="H11" s="132"/>
    </row>
    <row r="12" spans="1:8" ht="18.75">
      <c r="A12" s="159" t="s">
        <v>555</v>
      </c>
      <c r="B12" s="159"/>
      <c r="C12" s="159"/>
      <c r="D12" s="159"/>
      <c r="E12" s="159"/>
      <c r="F12" s="159"/>
      <c r="G12" s="159"/>
      <c r="H12" s="159"/>
    </row>
    <row r="13" spans="1:8" ht="13.5">
      <c r="A13" s="129"/>
      <c r="B13" s="129"/>
      <c r="C13" s="129"/>
      <c r="D13" s="129"/>
      <c r="E13" s="129"/>
      <c r="F13" s="129"/>
      <c r="G13" s="129"/>
      <c r="H13" s="129"/>
    </row>
    <row r="14" spans="1:8" ht="13.5">
      <c r="A14" s="129"/>
      <c r="B14" s="129"/>
      <c r="C14" s="129"/>
      <c r="D14" s="129"/>
      <c r="E14" s="129"/>
      <c r="F14" s="129"/>
      <c r="G14" s="129"/>
      <c r="H14" s="129"/>
    </row>
    <row r="15" spans="1:8" ht="20.25">
      <c r="A15" s="129"/>
      <c r="B15" s="160" t="s">
        <v>482</v>
      </c>
      <c r="C15" s="161"/>
      <c r="D15" s="162" t="s">
        <v>481</v>
      </c>
      <c r="E15" s="163"/>
      <c r="F15" s="163"/>
      <c r="G15" s="161"/>
      <c r="H15" s="131"/>
    </row>
    <row r="16" spans="1:8" ht="20.25">
      <c r="A16" s="129"/>
      <c r="B16" s="164" t="s">
        <v>480</v>
      </c>
      <c r="C16" s="165"/>
      <c r="D16" s="166" t="s">
        <v>549</v>
      </c>
      <c r="E16" s="167"/>
      <c r="F16" s="167"/>
      <c r="G16" s="168"/>
      <c r="H16" s="130"/>
    </row>
    <row r="17" spans="1:8" ht="20.25">
      <c r="A17" s="129"/>
      <c r="B17" s="169" t="s">
        <v>490</v>
      </c>
      <c r="C17" s="170"/>
      <c r="D17" s="166" t="s">
        <v>491</v>
      </c>
      <c r="E17" s="167"/>
      <c r="F17" s="167"/>
      <c r="G17" s="168"/>
      <c r="H17" s="130"/>
    </row>
    <row r="18" spans="1:8" ht="20.25">
      <c r="A18" s="129"/>
      <c r="B18" s="171" t="s">
        <v>479</v>
      </c>
      <c r="C18" s="172"/>
      <c r="D18" s="173" t="s">
        <v>550</v>
      </c>
      <c r="E18" s="174"/>
      <c r="F18" s="174"/>
      <c r="G18" s="175"/>
      <c r="H18" s="130"/>
    </row>
    <row r="19" spans="1:8" ht="13.5">
      <c r="A19" s="129"/>
      <c r="B19" s="129"/>
      <c r="C19" s="129"/>
      <c r="D19" s="129"/>
      <c r="E19" s="129"/>
      <c r="F19" s="129"/>
      <c r="G19" s="129"/>
      <c r="H19" s="129"/>
    </row>
    <row r="20" spans="1:8" ht="13.5">
      <c r="A20" s="129"/>
      <c r="B20" s="129"/>
      <c r="C20" s="129"/>
      <c r="D20" s="129"/>
      <c r="E20" s="129"/>
      <c r="F20" s="129"/>
      <c r="G20" s="129"/>
      <c r="H20" s="129"/>
    </row>
    <row r="21" spans="1:8" ht="13.5">
      <c r="A21" s="129"/>
      <c r="B21" s="129"/>
      <c r="C21" s="129"/>
      <c r="D21" s="129"/>
      <c r="E21" s="129"/>
      <c r="F21" s="129"/>
      <c r="G21" s="129"/>
      <c r="H21" s="129"/>
    </row>
    <row r="22" spans="1:8" ht="13.5">
      <c r="A22" s="129"/>
      <c r="B22" s="129"/>
      <c r="C22" s="129"/>
      <c r="D22" s="129"/>
      <c r="E22" s="129"/>
      <c r="F22" s="129"/>
      <c r="G22" s="129"/>
      <c r="H22" s="129"/>
    </row>
    <row r="23" spans="1:8" ht="13.5">
      <c r="A23" s="129"/>
      <c r="B23" s="129"/>
      <c r="C23" s="129"/>
      <c r="D23" s="129"/>
      <c r="E23" s="129"/>
      <c r="F23" s="129"/>
      <c r="G23" s="129"/>
      <c r="H23" s="129"/>
    </row>
    <row r="24" spans="1:8" ht="13.5">
      <c r="A24" s="129"/>
      <c r="B24" s="129"/>
      <c r="C24" s="129"/>
      <c r="D24" s="129"/>
      <c r="E24" s="129"/>
      <c r="F24" s="129"/>
      <c r="G24" s="129"/>
      <c r="H24" s="129"/>
    </row>
    <row r="25" spans="1:8" ht="13.5">
      <c r="A25" s="129"/>
      <c r="B25" s="129"/>
      <c r="C25" s="129"/>
      <c r="D25" s="129"/>
      <c r="E25" s="129"/>
      <c r="F25" s="129"/>
      <c r="G25" s="129"/>
      <c r="H25" s="129"/>
    </row>
    <row r="26" spans="1:8" ht="13.5">
      <c r="A26" s="129"/>
      <c r="B26" s="129"/>
      <c r="C26" s="129"/>
      <c r="D26" s="129"/>
      <c r="E26" s="129"/>
      <c r="F26" s="129"/>
      <c r="G26" s="129"/>
      <c r="H26" s="129"/>
    </row>
    <row r="27" spans="1:8" ht="27">
      <c r="A27" s="156" t="s">
        <v>478</v>
      </c>
      <c r="B27" s="156"/>
      <c r="C27" s="156"/>
      <c r="D27" s="156"/>
      <c r="E27" s="156"/>
      <c r="F27" s="156"/>
      <c r="G27" s="156"/>
      <c r="H27" s="156"/>
    </row>
  </sheetData>
  <mergeCells count="14">
    <mergeCell ref="B15:C15"/>
    <mergeCell ref="D15:G15"/>
    <mergeCell ref="A27:H27"/>
    <mergeCell ref="B16:C16"/>
    <mergeCell ref="D16:G16"/>
    <mergeCell ref="B17:C17"/>
    <mergeCell ref="D17:G17"/>
    <mergeCell ref="B18:C18"/>
    <mergeCell ref="D18:G18"/>
    <mergeCell ref="A5:H5"/>
    <mergeCell ref="A6:H6"/>
    <mergeCell ref="A8:H8"/>
    <mergeCell ref="C11:F11"/>
    <mergeCell ref="A12:H12"/>
  </mergeCells>
  <phoneticPr fontId="3" type="noConversion"/>
  <pageMargins left="1.2" right="1.26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selection activeCell="C9" sqref="C9"/>
    </sheetView>
  </sheetViews>
  <sheetFormatPr defaultRowHeight="13.5" customHeight="1"/>
  <cols>
    <col min="1" max="1" width="17.42578125" style="38" customWidth="1"/>
    <col min="2" max="5" width="13.85546875" style="38" customWidth="1"/>
    <col min="6" max="6" width="17" style="38" customWidth="1"/>
    <col min="7" max="10" width="14.28515625" style="38" customWidth="1"/>
    <col min="11" max="16384" width="9.140625" style="1"/>
  </cols>
  <sheetData>
    <row r="1" spans="1:10" ht="39" customHeight="1">
      <c r="A1" s="176" t="s">
        <v>505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0" ht="24.95" customHeight="1">
      <c r="A2" s="177" t="s">
        <v>504</v>
      </c>
      <c r="B2" s="177"/>
      <c r="C2" s="177"/>
      <c r="D2" s="177"/>
      <c r="E2" s="177"/>
      <c r="F2" s="177"/>
      <c r="G2" s="177"/>
      <c r="H2" s="177"/>
      <c r="I2" s="177"/>
      <c r="J2" s="177"/>
    </row>
    <row r="3" spans="1:10" ht="23.45" customHeight="1">
      <c r="A3" s="178" t="s">
        <v>489</v>
      </c>
      <c r="B3" s="179"/>
      <c r="C3" s="179"/>
      <c r="D3" s="179"/>
      <c r="E3" s="179"/>
      <c r="F3" s="179" t="s">
        <v>488</v>
      </c>
      <c r="G3" s="179"/>
      <c r="H3" s="179"/>
      <c r="I3" s="179"/>
      <c r="J3" s="180"/>
    </row>
    <row r="4" spans="1:10" ht="23.45" customHeight="1">
      <c r="A4" s="145" t="s">
        <v>487</v>
      </c>
      <c r="B4" s="144" t="s">
        <v>503</v>
      </c>
      <c r="C4" s="144" t="s">
        <v>502</v>
      </c>
      <c r="D4" s="144" t="s">
        <v>501</v>
      </c>
      <c r="E4" s="144" t="s">
        <v>510</v>
      </c>
      <c r="F4" s="144" t="s">
        <v>487</v>
      </c>
      <c r="G4" s="144" t="s">
        <v>503</v>
      </c>
      <c r="H4" s="144" t="s">
        <v>502</v>
      </c>
      <c r="I4" s="144" t="s">
        <v>501</v>
      </c>
      <c r="J4" s="143" t="s">
        <v>509</v>
      </c>
    </row>
    <row r="5" spans="1:10" ht="27.75" customHeight="1">
      <c r="A5" s="142" t="s">
        <v>500</v>
      </c>
      <c r="B5" s="140">
        <f>세입예산안!E5</f>
        <v>53098720</v>
      </c>
      <c r="C5" s="140">
        <f>세입예산안!G5</f>
        <v>53182860</v>
      </c>
      <c r="D5" s="140">
        <f t="shared" ref="D5:D10" si="0">C5-B5</f>
        <v>84140</v>
      </c>
      <c r="E5" s="147">
        <f>C5/$C$11</f>
        <v>0.81485069024162282</v>
      </c>
      <c r="F5" s="141" t="s">
        <v>486</v>
      </c>
      <c r="G5" s="140">
        <f>세출예산!E5</f>
        <v>26405800</v>
      </c>
      <c r="H5" s="140">
        <f>세출예산!H5</f>
        <v>26245800</v>
      </c>
      <c r="I5" s="140">
        <f>H5-G5</f>
        <v>-160000</v>
      </c>
      <c r="J5" s="148">
        <f>H5/$H$11</f>
        <v>0.40212971333139258</v>
      </c>
    </row>
    <row r="6" spans="1:10" ht="27.75" customHeight="1">
      <c r="A6" s="142" t="s">
        <v>499</v>
      </c>
      <c r="B6" s="140">
        <f>세입예산안!E45</f>
        <v>11142000</v>
      </c>
      <c r="C6" s="140">
        <f>세입예산안!G45</f>
        <v>10691400</v>
      </c>
      <c r="D6" s="140">
        <f t="shared" si="0"/>
        <v>-450600</v>
      </c>
      <c r="E6" s="147">
        <f t="shared" ref="E6:E11" si="1">C6/$C$11</f>
        <v>0.16381019504496913</v>
      </c>
      <c r="F6" s="141" t="s">
        <v>498</v>
      </c>
      <c r="G6" s="140">
        <f>세출예산!E51</f>
        <v>20282410</v>
      </c>
      <c r="H6" s="140">
        <f>세출예산!H51</f>
        <v>19305170</v>
      </c>
      <c r="I6" s="140">
        <f>H6-G6</f>
        <v>-977240</v>
      </c>
      <c r="J6" s="148">
        <f>H6/$H$11</f>
        <v>0.2957876108906492</v>
      </c>
    </row>
    <row r="7" spans="1:10" ht="27.75" customHeight="1">
      <c r="A7" s="142" t="s">
        <v>497</v>
      </c>
      <c r="B7" s="140">
        <f>세입예산안!E64</f>
        <v>448780</v>
      </c>
      <c r="C7" s="140">
        <f>세입예산안!G64</f>
        <v>280780</v>
      </c>
      <c r="D7" s="140">
        <f t="shared" si="0"/>
        <v>-168000</v>
      </c>
      <c r="E7" s="147">
        <f t="shared" si="1"/>
        <v>4.3020209294130267E-3</v>
      </c>
      <c r="F7" s="141" t="s">
        <v>508</v>
      </c>
      <c r="G7" s="140">
        <f>세출예산!E345</f>
        <v>17888290</v>
      </c>
      <c r="H7" s="140">
        <f>세출예산!H345</f>
        <v>17753080</v>
      </c>
      <c r="I7" s="140">
        <f>H7-G7</f>
        <v>-135210</v>
      </c>
      <c r="J7" s="148">
        <f>H7/$H$11</f>
        <v>0.27200698668546125</v>
      </c>
    </row>
    <row r="8" spans="1:10" ht="27.75" customHeight="1">
      <c r="A8" s="142" t="s">
        <v>506</v>
      </c>
      <c r="B8" s="140">
        <f>세입예산안!E77</f>
        <v>0</v>
      </c>
      <c r="C8" s="140">
        <f>세입예산안!G77</f>
        <v>198750</v>
      </c>
      <c r="D8" s="140">
        <f t="shared" si="0"/>
        <v>198750</v>
      </c>
      <c r="E8" s="147">
        <f t="shared" si="1"/>
        <v>3.0451836303185377E-3</v>
      </c>
      <c r="F8" s="141" t="s">
        <v>496</v>
      </c>
      <c r="G8" s="140">
        <f>세출예산!E366</f>
        <v>1296500</v>
      </c>
      <c r="H8" s="140">
        <f>세출예산!H366</f>
        <v>712950</v>
      </c>
      <c r="I8" s="140">
        <f>H8-G8</f>
        <v>-583550</v>
      </c>
      <c r="J8" s="148">
        <f>H8/$H$11</f>
        <v>1.09235907886068E-2</v>
      </c>
    </row>
    <row r="9" spans="1:10" ht="27.75" customHeight="1">
      <c r="A9" s="142" t="s">
        <v>495</v>
      </c>
      <c r="B9" s="140">
        <f>세입예산안!E80</f>
        <v>100000</v>
      </c>
      <c r="C9" s="140">
        <f>세입예산안!G80</f>
        <v>10500</v>
      </c>
      <c r="D9" s="140">
        <f t="shared" si="0"/>
        <v>-89500</v>
      </c>
      <c r="E9" s="147">
        <f t="shared" si="1"/>
        <v>1.6087762575267746E-4</v>
      </c>
      <c r="F9" s="141" t="s">
        <v>494</v>
      </c>
      <c r="G9" s="140">
        <f>세출예산!E387</f>
        <v>250000</v>
      </c>
      <c r="H9" s="140">
        <f>세출예산!H387</f>
        <v>1250000</v>
      </c>
      <c r="I9" s="140">
        <f>H9-G9</f>
        <v>1000000</v>
      </c>
      <c r="J9" s="148">
        <f>H9/$H$11</f>
        <v>1.9152098303890173E-2</v>
      </c>
    </row>
    <row r="10" spans="1:10" ht="27.75" customHeight="1">
      <c r="A10" s="139" t="s">
        <v>507</v>
      </c>
      <c r="B10" s="137">
        <f>세입예산안!E86</f>
        <v>1333500</v>
      </c>
      <c r="C10" s="140">
        <f>세입예산안!G86</f>
        <v>902710</v>
      </c>
      <c r="D10" s="140">
        <f t="shared" si="0"/>
        <v>-430790</v>
      </c>
      <c r="E10" s="147">
        <f t="shared" si="1"/>
        <v>1.3831032527923759E-2</v>
      </c>
      <c r="F10" s="138"/>
      <c r="G10" s="137"/>
      <c r="H10" s="137"/>
      <c r="I10" s="137"/>
      <c r="J10" s="148"/>
    </row>
    <row r="11" spans="1:10" ht="27.75" customHeight="1">
      <c r="A11" s="136" t="s">
        <v>485</v>
      </c>
      <c r="B11" s="134">
        <f>SUM(B5:B10)</f>
        <v>66123000</v>
      </c>
      <c r="C11" s="134">
        <f>SUM(C5:C10)</f>
        <v>65267000</v>
      </c>
      <c r="D11" s="134">
        <f>SUM(D5:D10)</f>
        <v>-856000</v>
      </c>
      <c r="E11" s="149">
        <f t="shared" si="1"/>
        <v>1</v>
      </c>
      <c r="F11" s="135" t="s">
        <v>485</v>
      </c>
      <c r="G11" s="134">
        <f>SUM(G5:G9)</f>
        <v>66123000</v>
      </c>
      <c r="H11" s="134">
        <f>SUM(H5:H9)</f>
        <v>65267000</v>
      </c>
      <c r="I11" s="134">
        <f>SUM(I5:I9)</f>
        <v>-856000</v>
      </c>
      <c r="J11" s="150">
        <f>H11/$H$11</f>
        <v>1</v>
      </c>
    </row>
    <row r="12" spans="1:10" ht="27.75" customHeight="1">
      <c r="G12" s="133"/>
      <c r="H12" s="133"/>
    </row>
    <row r="13" spans="1:10" ht="13.5" customHeight="1">
      <c r="D13" s="146"/>
      <c r="E13" s="146"/>
      <c r="I13" s="146"/>
      <c r="J13" s="146"/>
    </row>
    <row r="14" spans="1:10" ht="13.5" customHeight="1">
      <c r="D14" s="146"/>
      <c r="E14" s="146"/>
      <c r="I14" s="146"/>
      <c r="J14" s="146"/>
    </row>
    <row r="15" spans="1:10" ht="13.5" customHeight="1">
      <c r="D15" s="146"/>
      <c r="E15" s="146"/>
      <c r="I15" s="146"/>
      <c r="J15" s="146"/>
    </row>
    <row r="16" spans="1:10" ht="13.5" customHeight="1">
      <c r="D16" s="146"/>
      <c r="E16" s="146"/>
      <c r="I16" s="146"/>
      <c r="J16" s="146"/>
    </row>
    <row r="17" spans="4:10" ht="13.5" customHeight="1">
      <c r="D17" s="146"/>
      <c r="E17" s="146"/>
      <c r="I17" s="146"/>
      <c r="J17" s="146"/>
    </row>
    <row r="18" spans="4:10" ht="13.5" customHeight="1">
      <c r="D18" s="146"/>
      <c r="E18" s="146"/>
    </row>
    <row r="19" spans="4:10" ht="13.5" customHeight="1">
      <c r="D19" s="146"/>
      <c r="E19" s="146"/>
    </row>
  </sheetData>
  <mergeCells count="4">
    <mergeCell ref="A1:J1"/>
    <mergeCell ref="A2:J2"/>
    <mergeCell ref="A3:E3"/>
    <mergeCell ref="F3:J3"/>
  </mergeCells>
  <phoneticPr fontId="3" type="noConversion"/>
  <printOptions horizontalCentered="1"/>
  <pageMargins left="0" right="0" top="0.54" bottom="0" header="0" footer="0"/>
  <pageSetup paperSize="9" pageOrder="overThenDown" orientation="landscape" useFirstPageNumber="1" verticalDpi="300" r:id="rId1"/>
  <headerFooter alignWithMargins="0"/>
  <rowBreaks count="1" manualBreakCount="1">
    <brk id="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opLeftCell="A58" zoomScaleNormal="100" workbookViewId="0">
      <selection activeCell="D75" sqref="D75"/>
    </sheetView>
  </sheetViews>
  <sheetFormatPr defaultRowHeight="13.5" customHeight="1"/>
  <cols>
    <col min="1" max="1" width="3.7109375" style="38" customWidth="1"/>
    <col min="2" max="2" width="19.7109375" style="38" customWidth="1"/>
    <col min="3" max="3" width="24.140625" style="38" customWidth="1"/>
    <col min="4" max="4" width="52.7109375" style="38" customWidth="1"/>
    <col min="5" max="5" width="14.7109375" style="38" customWidth="1"/>
    <col min="6" max="6" width="14" style="15" customWidth="1"/>
    <col min="7" max="7" width="14.42578125" style="15" customWidth="1"/>
    <col min="8" max="16384" width="9.140625" style="1"/>
  </cols>
  <sheetData>
    <row r="1" spans="1:7" ht="40.9" customHeight="1">
      <c r="A1" s="176" t="s">
        <v>116</v>
      </c>
      <c r="B1" s="176"/>
      <c r="C1" s="176"/>
      <c r="D1" s="176"/>
      <c r="E1" s="176"/>
      <c r="F1" s="176"/>
      <c r="G1" s="176"/>
    </row>
    <row r="2" spans="1:7" ht="17.45" customHeight="1">
      <c r="A2" s="177" t="s">
        <v>0</v>
      </c>
      <c r="B2" s="177"/>
      <c r="C2" s="177"/>
      <c r="D2" s="177"/>
      <c r="E2" s="177"/>
      <c r="F2" s="177"/>
      <c r="G2" s="177"/>
    </row>
    <row r="3" spans="1:7" ht="16.7" customHeight="1">
      <c r="A3" s="186" t="s">
        <v>1</v>
      </c>
      <c r="B3" s="186"/>
      <c r="C3" s="186"/>
      <c r="D3" s="187" t="s">
        <v>2</v>
      </c>
      <c r="E3" s="189" t="s">
        <v>3</v>
      </c>
      <c r="F3" s="191" t="s">
        <v>4</v>
      </c>
      <c r="G3" s="193" t="s">
        <v>5</v>
      </c>
    </row>
    <row r="4" spans="1:7" ht="16.7" customHeight="1">
      <c r="A4" s="2" t="s">
        <v>6</v>
      </c>
      <c r="B4" s="2" t="s">
        <v>7</v>
      </c>
      <c r="C4" s="2" t="s">
        <v>8</v>
      </c>
      <c r="D4" s="188"/>
      <c r="E4" s="190"/>
      <c r="F4" s="192"/>
      <c r="G4" s="194"/>
    </row>
    <row r="5" spans="1:7" ht="17.45" customHeight="1">
      <c r="A5" s="185" t="s">
        <v>9</v>
      </c>
      <c r="B5" s="185"/>
      <c r="C5" s="185"/>
      <c r="D5" s="3" t="s">
        <v>10</v>
      </c>
      <c r="E5" s="54">
        <f>E6+E8+E9+E13+E17+E21+E23+E28+E31+E35+E39+E42</f>
        <v>53098720</v>
      </c>
      <c r="F5" s="40">
        <f>F6+F8+F9+F13+F17+F21+F23+F28+F31+F35+F39+F42</f>
        <v>84140</v>
      </c>
      <c r="G5" s="4">
        <f>G6+G8+G9+G13+G17+G21+G23+G28+G31+G35+G39+G42</f>
        <v>53182860</v>
      </c>
    </row>
    <row r="6" spans="1:7" ht="17.45" customHeight="1">
      <c r="A6" s="5" t="s">
        <v>10</v>
      </c>
      <c r="B6" s="6" t="s">
        <v>11</v>
      </c>
      <c r="C6" s="5" t="s">
        <v>12</v>
      </c>
      <c r="D6" s="7" t="s">
        <v>13</v>
      </c>
      <c r="E6" s="55">
        <v>2400000</v>
      </c>
      <c r="F6" s="41">
        <f>2540000-2400000</f>
        <v>140000</v>
      </c>
      <c r="G6" s="8">
        <f>SUM(E6:F6)</f>
        <v>2540000</v>
      </c>
    </row>
    <row r="7" spans="1:7" ht="17.45" customHeight="1">
      <c r="A7" s="5"/>
      <c r="B7" s="9"/>
      <c r="C7" s="5"/>
      <c r="D7" s="10" t="s">
        <v>14</v>
      </c>
      <c r="E7" s="55"/>
      <c r="F7" s="41"/>
      <c r="G7" s="8"/>
    </row>
    <row r="8" spans="1:7" ht="17.45" customHeight="1">
      <c r="A8" s="5" t="s">
        <v>10</v>
      </c>
      <c r="B8" s="5" t="s">
        <v>10</v>
      </c>
      <c r="C8" s="11" t="s">
        <v>15</v>
      </c>
      <c r="D8" s="12"/>
      <c r="E8" s="56">
        <v>0</v>
      </c>
      <c r="F8" s="42">
        <v>0</v>
      </c>
      <c r="G8" s="13">
        <v>0</v>
      </c>
    </row>
    <row r="9" spans="1:7" ht="17.45" customHeight="1">
      <c r="A9" s="5" t="s">
        <v>10</v>
      </c>
      <c r="B9" s="5" t="s">
        <v>10</v>
      </c>
      <c r="C9" s="11" t="s">
        <v>16</v>
      </c>
      <c r="D9" s="12" t="s">
        <v>17</v>
      </c>
      <c r="E9" s="56">
        <f>SUM(E10:E12)</f>
        <v>9696920</v>
      </c>
      <c r="F9" s="43">
        <f>(4938000+6125000)-9696920</f>
        <v>1366080</v>
      </c>
      <c r="G9" s="13">
        <f>SUM(E9:F9)</f>
        <v>11063000</v>
      </c>
    </row>
    <row r="10" spans="1:7" ht="17.45" customHeight="1">
      <c r="A10" s="5" t="s">
        <v>10</v>
      </c>
      <c r="B10" s="5" t="s">
        <v>10</v>
      </c>
      <c r="C10" s="5" t="s">
        <v>10</v>
      </c>
      <c r="D10" s="7" t="s">
        <v>18</v>
      </c>
      <c r="E10" s="55">
        <v>6049400</v>
      </c>
      <c r="F10" s="44"/>
      <c r="G10" s="8"/>
    </row>
    <row r="11" spans="1:7" ht="17.45" customHeight="1">
      <c r="A11" s="5" t="s">
        <v>10</v>
      </c>
      <c r="B11" s="5" t="s">
        <v>10</v>
      </c>
      <c r="C11" s="5" t="s">
        <v>10</v>
      </c>
      <c r="D11" s="7" t="s">
        <v>19</v>
      </c>
      <c r="E11" s="55">
        <v>3647520</v>
      </c>
      <c r="F11" s="44"/>
      <c r="G11" s="8"/>
    </row>
    <row r="12" spans="1:7" ht="17.45" customHeight="1">
      <c r="A12" s="5"/>
      <c r="B12" s="5"/>
      <c r="C12" s="5"/>
      <c r="D12" s="10" t="s">
        <v>124</v>
      </c>
      <c r="E12" s="55"/>
      <c r="F12" s="45"/>
      <c r="G12" s="8"/>
    </row>
    <row r="13" spans="1:7" ht="17.45" customHeight="1">
      <c r="A13" s="5" t="s">
        <v>10</v>
      </c>
      <c r="B13" s="5" t="s">
        <v>10</v>
      </c>
      <c r="C13" s="5" t="s">
        <v>10</v>
      </c>
      <c r="D13" s="12" t="s">
        <v>20</v>
      </c>
      <c r="E13" s="56">
        <f>SUM(E14:E16)</f>
        <v>10050950</v>
      </c>
      <c r="F13" s="44">
        <f>(4157300+5434000)-10050950</f>
        <v>-459650</v>
      </c>
      <c r="G13" s="14">
        <f>SUM(E13:F13)</f>
        <v>9591300</v>
      </c>
    </row>
    <row r="14" spans="1:7" ht="17.45" customHeight="1">
      <c r="A14" s="5" t="s">
        <v>10</v>
      </c>
      <c r="B14" s="5" t="s">
        <v>10</v>
      </c>
      <c r="C14" s="5" t="s">
        <v>10</v>
      </c>
      <c r="D14" s="7" t="s">
        <v>21</v>
      </c>
      <c r="E14" s="55">
        <v>7238000</v>
      </c>
      <c r="F14" s="41"/>
      <c r="G14" s="8"/>
    </row>
    <row r="15" spans="1:7" ht="17.45" customHeight="1">
      <c r="A15" s="5" t="s">
        <v>10</v>
      </c>
      <c r="B15" s="5" t="s">
        <v>10</v>
      </c>
      <c r="C15" s="5" t="s">
        <v>10</v>
      </c>
      <c r="D15" s="7" t="s">
        <v>22</v>
      </c>
      <c r="E15" s="55">
        <v>2812950</v>
      </c>
      <c r="F15" s="41"/>
      <c r="G15" s="8"/>
    </row>
    <row r="16" spans="1:7" ht="17.45" customHeight="1">
      <c r="A16" s="5"/>
      <c r="B16" s="5"/>
      <c r="C16" s="5"/>
      <c r="D16" s="10" t="s">
        <v>125</v>
      </c>
      <c r="E16" s="57"/>
      <c r="F16" s="46"/>
      <c r="G16" s="16"/>
    </row>
    <row r="17" spans="1:7" ht="17.45" customHeight="1">
      <c r="A17" s="5" t="s">
        <v>10</v>
      </c>
      <c r="B17" s="5" t="s">
        <v>10</v>
      </c>
      <c r="C17" s="5" t="s">
        <v>10</v>
      </c>
      <c r="D17" s="17" t="s">
        <v>23</v>
      </c>
      <c r="E17" s="55">
        <f>SUM(E18:E20)</f>
        <v>12862560</v>
      </c>
      <c r="F17" s="43">
        <f>(5798000+6295000)-12862560</f>
        <v>-769560</v>
      </c>
      <c r="G17" s="8">
        <f>SUM(E17:F17)</f>
        <v>12093000</v>
      </c>
    </row>
    <row r="18" spans="1:7" ht="17.45" customHeight="1">
      <c r="A18" s="5" t="s">
        <v>10</v>
      </c>
      <c r="B18" s="5" t="s">
        <v>10</v>
      </c>
      <c r="C18" s="5" t="s">
        <v>10</v>
      </c>
      <c r="D18" s="7" t="s">
        <v>24</v>
      </c>
      <c r="E18" s="55">
        <v>11696700</v>
      </c>
      <c r="F18" s="41"/>
      <c r="G18" s="8"/>
    </row>
    <row r="19" spans="1:7" ht="17.45" customHeight="1">
      <c r="A19" s="5" t="s">
        <v>10</v>
      </c>
      <c r="B19" s="5" t="s">
        <v>10</v>
      </c>
      <c r="C19" s="5" t="s">
        <v>10</v>
      </c>
      <c r="D19" s="7" t="s">
        <v>25</v>
      </c>
      <c r="E19" s="55">
        <v>1165860</v>
      </c>
      <c r="F19" s="41"/>
      <c r="G19" s="8"/>
    </row>
    <row r="20" spans="1:7" ht="17.45" customHeight="1">
      <c r="A20" s="5"/>
      <c r="B20" s="17"/>
      <c r="C20" s="5"/>
      <c r="D20" s="10" t="s">
        <v>26</v>
      </c>
      <c r="E20" s="55"/>
      <c r="F20" s="46"/>
      <c r="G20" s="8"/>
    </row>
    <row r="21" spans="1:7" ht="17.45" customHeight="1">
      <c r="A21" s="5"/>
      <c r="B21" s="17"/>
      <c r="C21" s="11" t="s">
        <v>27</v>
      </c>
      <c r="D21" s="18" t="s">
        <v>28</v>
      </c>
      <c r="E21" s="56">
        <v>200000</v>
      </c>
      <c r="F21" s="47">
        <f>142480-200000</f>
        <v>-57520</v>
      </c>
      <c r="G21" s="14">
        <f>SUM(E21:F21)</f>
        <v>142480</v>
      </c>
    </row>
    <row r="22" spans="1:7" ht="17.45" customHeight="1">
      <c r="A22" s="5"/>
      <c r="B22" s="17"/>
      <c r="C22" s="19"/>
      <c r="D22" s="10" t="s">
        <v>123</v>
      </c>
      <c r="E22" s="57"/>
      <c r="F22" s="48"/>
      <c r="G22" s="16"/>
    </row>
    <row r="23" spans="1:7" ht="17.45" customHeight="1">
      <c r="A23" s="5"/>
      <c r="B23" s="20" t="s">
        <v>29</v>
      </c>
      <c r="C23" s="11" t="s">
        <v>30</v>
      </c>
      <c r="D23" s="17" t="s">
        <v>31</v>
      </c>
      <c r="E23" s="55">
        <f>SUM(E24:E26)</f>
        <v>3601440</v>
      </c>
      <c r="F23" s="41">
        <f>3466230-3601440</f>
        <v>-135210</v>
      </c>
      <c r="G23" s="8">
        <f>SUM(E23:F23)</f>
        <v>3466230</v>
      </c>
    </row>
    <row r="24" spans="1:7" ht="17.45" customHeight="1">
      <c r="A24" s="5"/>
      <c r="B24" s="21"/>
      <c r="C24" s="5"/>
      <c r="D24" s="7" t="s">
        <v>32</v>
      </c>
      <c r="E24" s="55">
        <v>504000</v>
      </c>
      <c r="F24" s="41"/>
      <c r="G24" s="8"/>
    </row>
    <row r="25" spans="1:7" ht="17.45" customHeight="1">
      <c r="A25" s="5"/>
      <c r="B25" s="21"/>
      <c r="C25" s="5"/>
      <c r="D25" s="7" t="s">
        <v>33</v>
      </c>
      <c r="E25" s="55">
        <v>602640</v>
      </c>
      <c r="F25" s="41"/>
      <c r="G25" s="8"/>
    </row>
    <row r="26" spans="1:7" ht="17.45" customHeight="1">
      <c r="A26" s="5"/>
      <c r="B26" s="21"/>
      <c r="C26" s="5"/>
      <c r="D26" s="7" t="s">
        <v>34</v>
      </c>
      <c r="E26" s="55">
        <v>2494800</v>
      </c>
      <c r="F26" s="41"/>
      <c r="G26" s="8"/>
    </row>
    <row r="27" spans="1:7" ht="17.45" customHeight="1">
      <c r="A27" s="5"/>
      <c r="B27" s="21"/>
      <c r="C27" s="19"/>
      <c r="D27" s="10" t="s">
        <v>119</v>
      </c>
      <c r="E27" s="57"/>
      <c r="F27" s="48"/>
      <c r="G27" s="16"/>
    </row>
    <row r="28" spans="1:7" ht="17.45" customHeight="1">
      <c r="A28" s="5"/>
      <c r="B28" s="5"/>
      <c r="C28" s="11" t="s">
        <v>35</v>
      </c>
      <c r="D28" s="12" t="s">
        <v>36</v>
      </c>
      <c r="E28" s="56">
        <f>SUM(E29:E30)</f>
        <v>1480000</v>
      </c>
      <c r="F28" s="47"/>
      <c r="G28" s="14">
        <f>SUM(E28:F28)</f>
        <v>1480000</v>
      </c>
    </row>
    <row r="29" spans="1:7" ht="17.45" customHeight="1">
      <c r="A29" s="5"/>
      <c r="B29" s="17"/>
      <c r="C29" s="5" t="s">
        <v>10</v>
      </c>
      <c r="D29" s="7" t="s">
        <v>37</v>
      </c>
      <c r="E29" s="55">
        <v>650000</v>
      </c>
      <c r="F29" s="41"/>
      <c r="G29" s="8"/>
    </row>
    <row r="30" spans="1:7" ht="17.45" customHeight="1">
      <c r="A30" s="5"/>
      <c r="B30" s="17"/>
      <c r="C30" s="5" t="s">
        <v>10</v>
      </c>
      <c r="D30" s="7" t="s">
        <v>38</v>
      </c>
      <c r="E30" s="55">
        <v>830000</v>
      </c>
      <c r="F30" s="41"/>
      <c r="G30" s="8"/>
    </row>
    <row r="31" spans="1:7" ht="17.45" customHeight="1">
      <c r="A31" s="5" t="s">
        <v>10</v>
      </c>
      <c r="B31" s="5" t="s">
        <v>10</v>
      </c>
      <c r="C31" s="11" t="s">
        <v>39</v>
      </c>
      <c r="D31" s="12" t="s">
        <v>40</v>
      </c>
      <c r="E31" s="56">
        <f>SUM(E32:E33)</f>
        <v>87350</v>
      </c>
      <c r="F31" s="47"/>
      <c r="G31" s="14">
        <f>SUM(E31:F31)</f>
        <v>87350</v>
      </c>
    </row>
    <row r="32" spans="1:7" ht="17.45" customHeight="1">
      <c r="A32" s="5" t="s">
        <v>10</v>
      </c>
      <c r="B32" s="5" t="s">
        <v>10</v>
      </c>
      <c r="C32" s="5" t="s">
        <v>10</v>
      </c>
      <c r="D32" s="7" t="s">
        <v>41</v>
      </c>
      <c r="E32" s="55">
        <v>18050</v>
      </c>
      <c r="F32" s="41"/>
      <c r="G32" s="8"/>
    </row>
    <row r="33" spans="1:7" ht="17.45" customHeight="1">
      <c r="A33" s="5"/>
      <c r="B33" s="5"/>
      <c r="C33" s="5"/>
      <c r="D33" s="7" t="s">
        <v>42</v>
      </c>
      <c r="E33" s="55">
        <v>69300</v>
      </c>
      <c r="F33" s="41"/>
      <c r="G33" s="8"/>
    </row>
    <row r="34" spans="1:7" ht="17.45" customHeight="1">
      <c r="A34" s="5"/>
      <c r="B34" s="5"/>
      <c r="C34" s="5"/>
      <c r="D34" s="7" t="s">
        <v>43</v>
      </c>
      <c r="E34" s="55"/>
      <c r="F34" s="41"/>
      <c r="G34" s="8"/>
    </row>
    <row r="35" spans="1:7" ht="17.45" customHeight="1">
      <c r="A35" s="5" t="s">
        <v>10</v>
      </c>
      <c r="B35" s="5" t="s">
        <v>10</v>
      </c>
      <c r="C35" s="5" t="s">
        <v>10</v>
      </c>
      <c r="D35" s="12" t="s">
        <v>44</v>
      </c>
      <c r="E35" s="56">
        <f>SUM(E36:E38)</f>
        <v>2050000</v>
      </c>
      <c r="F35" s="47"/>
      <c r="G35" s="14">
        <f>SUM(E35:F35)</f>
        <v>2050000</v>
      </c>
    </row>
    <row r="36" spans="1:7" ht="17.45" customHeight="1">
      <c r="A36" s="5" t="s">
        <v>10</v>
      </c>
      <c r="B36" s="5" t="s">
        <v>10</v>
      </c>
      <c r="C36" s="5" t="s">
        <v>10</v>
      </c>
      <c r="D36" s="7" t="s">
        <v>45</v>
      </c>
      <c r="E36" s="55">
        <v>300000</v>
      </c>
      <c r="F36" s="41"/>
      <c r="G36" s="8"/>
    </row>
    <row r="37" spans="1:7" ht="17.45" customHeight="1">
      <c r="A37" s="5" t="s">
        <v>10</v>
      </c>
      <c r="B37" s="5" t="s">
        <v>10</v>
      </c>
      <c r="C37" s="5" t="s">
        <v>10</v>
      </c>
      <c r="D37" s="7" t="s">
        <v>46</v>
      </c>
      <c r="E37" s="55">
        <v>500000</v>
      </c>
      <c r="F37" s="41"/>
      <c r="G37" s="8"/>
    </row>
    <row r="38" spans="1:7" ht="17.45" customHeight="1">
      <c r="A38" s="5" t="s">
        <v>10</v>
      </c>
      <c r="B38" s="5" t="s">
        <v>10</v>
      </c>
      <c r="C38" s="5" t="s">
        <v>10</v>
      </c>
      <c r="D38" s="10" t="s">
        <v>47</v>
      </c>
      <c r="E38" s="57">
        <v>1250000</v>
      </c>
      <c r="F38" s="48"/>
      <c r="G38" s="16"/>
    </row>
    <row r="39" spans="1:7" ht="17.45" customHeight="1">
      <c r="A39" s="5" t="s">
        <v>10</v>
      </c>
      <c r="B39" s="5" t="s">
        <v>10</v>
      </c>
      <c r="C39" s="11" t="s">
        <v>48</v>
      </c>
      <c r="D39" s="17" t="s">
        <v>49</v>
      </c>
      <c r="E39" s="55">
        <f>SUM(E40:E41)</f>
        <v>10543500</v>
      </c>
      <c r="F39" s="41"/>
      <c r="G39" s="8">
        <f>SUM(E39:F39)</f>
        <v>10543500</v>
      </c>
    </row>
    <row r="40" spans="1:7" ht="17.45" customHeight="1">
      <c r="A40" s="5" t="s">
        <v>10</v>
      </c>
      <c r="B40" s="5" t="s">
        <v>10</v>
      </c>
      <c r="C40" s="5" t="s">
        <v>10</v>
      </c>
      <c r="D40" s="7" t="s">
        <v>50</v>
      </c>
      <c r="E40" s="55">
        <v>3514500</v>
      </c>
      <c r="F40" s="41"/>
      <c r="G40" s="8"/>
    </row>
    <row r="41" spans="1:7" ht="17.45" customHeight="1">
      <c r="A41" s="5" t="s">
        <v>10</v>
      </c>
      <c r="B41" s="5" t="s">
        <v>10</v>
      </c>
      <c r="C41" s="19" t="s">
        <v>10</v>
      </c>
      <c r="D41" s="7" t="s">
        <v>51</v>
      </c>
      <c r="E41" s="55">
        <v>7029000</v>
      </c>
      <c r="F41" s="41"/>
      <c r="G41" s="8"/>
    </row>
    <row r="42" spans="1:7" ht="17.45" customHeight="1">
      <c r="A42" s="5" t="s">
        <v>10</v>
      </c>
      <c r="B42" s="5" t="s">
        <v>10</v>
      </c>
      <c r="C42" s="5" t="s">
        <v>52</v>
      </c>
      <c r="D42" s="12" t="s">
        <v>53</v>
      </c>
      <c r="E42" s="56">
        <f>SUM(E43:E44)</f>
        <v>126000</v>
      </c>
      <c r="F42" s="47"/>
      <c r="G42" s="14">
        <f>SUM(E42:F42)</f>
        <v>126000</v>
      </c>
    </row>
    <row r="43" spans="1:7" ht="17.45" customHeight="1">
      <c r="A43" s="5" t="s">
        <v>10</v>
      </c>
      <c r="B43" s="5" t="s">
        <v>10</v>
      </c>
      <c r="C43" s="5" t="s">
        <v>10</v>
      </c>
      <c r="D43" s="7" t="s">
        <v>54</v>
      </c>
      <c r="E43" s="55">
        <v>27000</v>
      </c>
      <c r="F43" s="41"/>
      <c r="G43" s="8"/>
    </row>
    <row r="44" spans="1:7" ht="17.45" customHeight="1">
      <c r="A44" s="5" t="s">
        <v>10</v>
      </c>
      <c r="B44" s="5" t="s">
        <v>10</v>
      </c>
      <c r="C44" s="5" t="s">
        <v>10</v>
      </c>
      <c r="D44" s="10" t="s">
        <v>55</v>
      </c>
      <c r="E44" s="57">
        <v>99000</v>
      </c>
      <c r="F44" s="48"/>
      <c r="G44" s="16"/>
    </row>
    <row r="45" spans="1:7" ht="17.45" customHeight="1">
      <c r="A45" s="185" t="s">
        <v>56</v>
      </c>
      <c r="B45" s="185"/>
      <c r="C45" s="185"/>
      <c r="D45" s="3" t="s">
        <v>10</v>
      </c>
      <c r="E45" s="54">
        <f>E46+E48+E50+E52+E53+E54+E55+E56+E61+E63+E63</f>
        <v>11142000</v>
      </c>
      <c r="F45" s="40">
        <f>F46+F48+F50+F52+F53+F54+F55+F56+F58+F59+F60+F61+F63</f>
        <v>-450600</v>
      </c>
      <c r="G45" s="4">
        <f>SUM(E45:F45)</f>
        <v>10691400</v>
      </c>
    </row>
    <row r="46" spans="1:7" ht="17.45" customHeight="1">
      <c r="A46" s="5" t="s">
        <v>10</v>
      </c>
      <c r="B46" s="6" t="s">
        <v>57</v>
      </c>
      <c r="C46" s="11" t="s">
        <v>58</v>
      </c>
      <c r="D46" s="7" t="s">
        <v>59</v>
      </c>
      <c r="E46" s="55">
        <v>6400000</v>
      </c>
      <c r="F46" s="49">
        <f>5976000-6400000</f>
        <v>-424000</v>
      </c>
      <c r="G46" s="14">
        <f>SUM(E46:F46)</f>
        <v>5976000</v>
      </c>
    </row>
    <row r="47" spans="1:7" ht="17.45" customHeight="1">
      <c r="A47" s="5"/>
      <c r="B47" s="9"/>
      <c r="C47" s="19"/>
      <c r="D47" s="10" t="s">
        <v>60</v>
      </c>
      <c r="E47" s="57"/>
      <c r="F47" s="50"/>
      <c r="G47" s="16"/>
    </row>
    <row r="48" spans="1:7" ht="17.45" customHeight="1">
      <c r="A48" s="5"/>
      <c r="B48" s="5"/>
      <c r="C48" s="11" t="s">
        <v>61</v>
      </c>
      <c r="D48" s="12" t="s">
        <v>62</v>
      </c>
      <c r="E48" s="56">
        <v>3400000</v>
      </c>
      <c r="F48" s="42">
        <f>3024000-3400000</f>
        <v>-376000</v>
      </c>
      <c r="G48" s="14">
        <f>SUM(E48:F48)</f>
        <v>3024000</v>
      </c>
    </row>
    <row r="49" spans="1:7" ht="17.45" customHeight="1">
      <c r="A49" s="5"/>
      <c r="B49" s="5"/>
      <c r="C49" s="5"/>
      <c r="D49" s="10" t="s">
        <v>120</v>
      </c>
      <c r="E49" s="57"/>
      <c r="F49" s="50"/>
      <c r="G49" s="16"/>
    </row>
    <row r="50" spans="1:7" ht="17.45" customHeight="1">
      <c r="A50" s="5"/>
      <c r="B50" s="5"/>
      <c r="C50" s="5"/>
      <c r="D50" s="12" t="s">
        <v>63</v>
      </c>
      <c r="E50" s="56">
        <v>200000</v>
      </c>
      <c r="F50" s="43">
        <f>172970-200000</f>
        <v>-27030</v>
      </c>
      <c r="G50" s="14">
        <f>SUM(E50:F50)</f>
        <v>172970</v>
      </c>
    </row>
    <row r="51" spans="1:7" ht="17.45" customHeight="1">
      <c r="A51" s="5"/>
      <c r="B51" s="5"/>
      <c r="C51" s="19"/>
      <c r="D51" s="10" t="s">
        <v>117</v>
      </c>
      <c r="E51" s="57"/>
      <c r="F51" s="45"/>
      <c r="G51" s="16"/>
    </row>
    <row r="52" spans="1:7" ht="17.45" customHeight="1">
      <c r="A52" s="5"/>
      <c r="B52" s="5"/>
      <c r="C52" s="5" t="s">
        <v>64</v>
      </c>
      <c r="D52" s="7" t="s">
        <v>65</v>
      </c>
      <c r="E52" s="55">
        <v>0</v>
      </c>
      <c r="F52" s="41"/>
      <c r="G52" s="8"/>
    </row>
    <row r="53" spans="1:7" ht="17.45" customHeight="1">
      <c r="A53" s="5" t="s">
        <v>10</v>
      </c>
      <c r="B53" s="5" t="s">
        <v>10</v>
      </c>
      <c r="C53" s="11" t="s">
        <v>66</v>
      </c>
      <c r="D53" s="12" t="s">
        <v>67</v>
      </c>
      <c r="E53" s="56">
        <v>635000</v>
      </c>
      <c r="F53" s="47"/>
      <c r="G53" s="14"/>
    </row>
    <row r="54" spans="1:7" ht="17.45" customHeight="1">
      <c r="A54" s="5" t="s">
        <v>10</v>
      </c>
      <c r="B54" s="5" t="s">
        <v>10</v>
      </c>
      <c r="C54" s="11" t="s">
        <v>551</v>
      </c>
      <c r="D54" s="12" t="s">
        <v>68</v>
      </c>
      <c r="E54" s="56">
        <v>252000</v>
      </c>
      <c r="F54" s="47"/>
      <c r="G54" s="14"/>
    </row>
    <row r="55" spans="1:7" ht="17.45" customHeight="1">
      <c r="A55" s="5" t="s">
        <v>10</v>
      </c>
      <c r="B55" s="5" t="s">
        <v>10</v>
      </c>
      <c r="C55" s="22" t="s">
        <v>552</v>
      </c>
      <c r="D55" s="23" t="s">
        <v>69</v>
      </c>
      <c r="E55" s="58">
        <v>0</v>
      </c>
      <c r="F55" s="51"/>
      <c r="G55" s="29"/>
    </row>
    <row r="56" spans="1:7" ht="17.45" customHeight="1">
      <c r="A56" s="5" t="s">
        <v>10</v>
      </c>
      <c r="B56" s="5" t="s">
        <v>10</v>
      </c>
      <c r="C56" s="11" t="s">
        <v>553</v>
      </c>
      <c r="D56" s="12" t="s">
        <v>70</v>
      </c>
      <c r="E56" s="56">
        <v>203000</v>
      </c>
      <c r="F56" s="43">
        <f>144710-203000</f>
        <v>-58290</v>
      </c>
      <c r="G56" s="14">
        <f>SUM(E56:F56)</f>
        <v>144710</v>
      </c>
    </row>
    <row r="57" spans="1:7" ht="17.45" customHeight="1">
      <c r="A57" s="5"/>
      <c r="B57" s="17"/>
      <c r="C57" s="5"/>
      <c r="D57" s="7" t="s">
        <v>118</v>
      </c>
      <c r="E57" s="55"/>
      <c r="F57" s="44"/>
      <c r="G57" s="8"/>
    </row>
    <row r="58" spans="1:7" ht="17.45" customHeight="1">
      <c r="A58" s="5"/>
      <c r="B58" s="17"/>
      <c r="C58" s="5"/>
      <c r="D58" s="3" t="s">
        <v>468</v>
      </c>
      <c r="E58" s="58"/>
      <c r="F58" s="51">
        <v>121360</v>
      </c>
      <c r="G58" s="29">
        <f>SUM(E58:F58)</f>
        <v>121360</v>
      </c>
    </row>
    <row r="59" spans="1:7" ht="17.45" customHeight="1">
      <c r="A59" s="5"/>
      <c r="B59" s="17"/>
      <c r="C59" s="5"/>
      <c r="D59" s="3" t="s">
        <v>467</v>
      </c>
      <c r="E59" s="58"/>
      <c r="F59" s="51">
        <v>278640</v>
      </c>
      <c r="G59" s="29">
        <f>SUM(E59:F59)</f>
        <v>278640</v>
      </c>
    </row>
    <row r="60" spans="1:7" ht="17.45" customHeight="1">
      <c r="A60" s="5"/>
      <c r="B60" s="17"/>
      <c r="C60" s="19"/>
      <c r="D60" s="3" t="s">
        <v>71</v>
      </c>
      <c r="E60" s="58"/>
      <c r="F60" s="51">
        <v>43630</v>
      </c>
      <c r="G60" s="29">
        <f>SUM(E60:F60)</f>
        <v>43630</v>
      </c>
    </row>
    <row r="61" spans="1:7" ht="17.45" customHeight="1">
      <c r="A61" s="5"/>
      <c r="B61" s="20" t="s">
        <v>72</v>
      </c>
      <c r="C61" s="11" t="s">
        <v>73</v>
      </c>
      <c r="D61" s="25" t="s">
        <v>74</v>
      </c>
      <c r="E61" s="56">
        <v>52000</v>
      </c>
      <c r="F61" s="47">
        <f>43090-52000</f>
        <v>-8910</v>
      </c>
      <c r="G61" s="14">
        <v>43090</v>
      </c>
    </row>
    <row r="62" spans="1:7" ht="17.45" customHeight="1">
      <c r="A62" s="5"/>
      <c r="B62" s="26"/>
      <c r="C62" s="19"/>
      <c r="D62" s="10" t="s">
        <v>75</v>
      </c>
      <c r="E62" s="57"/>
      <c r="F62" s="48"/>
      <c r="G62" s="16"/>
    </row>
    <row r="63" spans="1:7" ht="17.45" customHeight="1">
      <c r="A63" s="5"/>
      <c r="B63" s="27" t="s">
        <v>76</v>
      </c>
      <c r="C63" s="22" t="s">
        <v>77</v>
      </c>
      <c r="D63" s="28"/>
      <c r="E63" s="58">
        <v>0</v>
      </c>
      <c r="F63" s="51"/>
      <c r="G63" s="29"/>
    </row>
    <row r="64" spans="1:7" ht="17.45" customHeight="1">
      <c r="A64" s="185" t="s">
        <v>78</v>
      </c>
      <c r="B64" s="185"/>
      <c r="C64" s="185"/>
      <c r="D64" s="3" t="s">
        <v>10</v>
      </c>
      <c r="E64" s="54">
        <f>E65+E69+E70+E71+E72+E73+E74+E76</f>
        <v>448780</v>
      </c>
      <c r="F64" s="40">
        <f t="shared" ref="F64" si="0">F65+F69+F70+F71+F72+F73+F74+F76</f>
        <v>-168000</v>
      </c>
      <c r="G64" s="4">
        <f>SUM(E64:F64)</f>
        <v>280780</v>
      </c>
    </row>
    <row r="65" spans="1:7" ht="17.45" customHeight="1">
      <c r="A65" s="5" t="s">
        <v>10</v>
      </c>
      <c r="B65" s="6" t="s">
        <v>79</v>
      </c>
      <c r="C65" s="5" t="s">
        <v>80</v>
      </c>
      <c r="D65" s="12" t="s">
        <v>81</v>
      </c>
      <c r="E65" s="56">
        <f>SUM(E66:E67)</f>
        <v>250000</v>
      </c>
      <c r="F65" s="42">
        <f>SUM(F66:F67)</f>
        <v>-150000</v>
      </c>
      <c r="G65" s="14">
        <f>SUM(E65:F65)</f>
        <v>100000</v>
      </c>
    </row>
    <row r="66" spans="1:7" ht="17.45" customHeight="1">
      <c r="A66" s="5" t="s">
        <v>10</v>
      </c>
      <c r="B66" s="5" t="s">
        <v>10</v>
      </c>
      <c r="C66" s="5" t="s">
        <v>10</v>
      </c>
      <c r="D66" s="7" t="s">
        <v>82</v>
      </c>
      <c r="E66" s="55">
        <v>200000</v>
      </c>
      <c r="F66" s="41">
        <v>-100000</v>
      </c>
      <c r="G66" s="8"/>
    </row>
    <row r="67" spans="1:7" ht="17.45" customHeight="1">
      <c r="A67" s="5" t="s">
        <v>10</v>
      </c>
      <c r="B67" s="5" t="s">
        <v>10</v>
      </c>
      <c r="C67" s="5" t="s">
        <v>10</v>
      </c>
      <c r="D67" s="7" t="s">
        <v>83</v>
      </c>
      <c r="E67" s="55">
        <v>50000</v>
      </c>
      <c r="F67" s="41">
        <v>-50000</v>
      </c>
      <c r="G67" s="8"/>
    </row>
    <row r="68" spans="1:7" ht="17.45" customHeight="1">
      <c r="A68" s="5"/>
      <c r="B68" s="5"/>
      <c r="C68" s="5"/>
      <c r="D68" s="10" t="s">
        <v>84</v>
      </c>
      <c r="E68" s="57"/>
      <c r="F68" s="48"/>
      <c r="G68" s="16"/>
    </row>
    <row r="69" spans="1:7" ht="17.45" customHeight="1">
      <c r="A69" s="5" t="s">
        <v>10</v>
      </c>
      <c r="B69" s="5" t="s">
        <v>10</v>
      </c>
      <c r="C69" s="5" t="s">
        <v>10</v>
      </c>
      <c r="D69" s="17" t="s">
        <v>85</v>
      </c>
      <c r="E69" s="55">
        <v>80000</v>
      </c>
      <c r="F69" s="41"/>
      <c r="G69" s="29">
        <f>SUM(E69:F69)</f>
        <v>80000</v>
      </c>
    </row>
    <row r="70" spans="1:7" ht="17.45" customHeight="1">
      <c r="A70" s="5" t="s">
        <v>10</v>
      </c>
      <c r="B70" s="5" t="s">
        <v>10</v>
      </c>
      <c r="C70" s="5" t="s">
        <v>10</v>
      </c>
      <c r="D70" s="3" t="s">
        <v>86</v>
      </c>
      <c r="E70" s="58">
        <v>50000</v>
      </c>
      <c r="F70" s="51"/>
      <c r="G70" s="29">
        <f>SUM(E70:F70)</f>
        <v>50000</v>
      </c>
    </row>
    <row r="71" spans="1:7" ht="17.45" customHeight="1">
      <c r="A71" s="5"/>
      <c r="B71" s="17"/>
      <c r="C71" s="19"/>
      <c r="D71" s="23" t="s">
        <v>87</v>
      </c>
      <c r="E71" s="58">
        <v>1780</v>
      </c>
      <c r="F71" s="51"/>
      <c r="G71" s="29">
        <f>SUM(E71:F71)</f>
        <v>1780</v>
      </c>
    </row>
    <row r="72" spans="1:7" ht="17.45" customHeight="1">
      <c r="A72" s="5"/>
      <c r="B72" s="20" t="s">
        <v>88</v>
      </c>
      <c r="C72" s="6" t="s">
        <v>89</v>
      </c>
      <c r="D72" s="17" t="s">
        <v>90</v>
      </c>
      <c r="E72" s="55">
        <v>9000</v>
      </c>
      <c r="F72" s="41"/>
      <c r="G72" s="29">
        <f>SUM(E72:F72)</f>
        <v>9000</v>
      </c>
    </row>
    <row r="73" spans="1:7" ht="17.45" customHeight="1">
      <c r="A73" s="5"/>
      <c r="B73" s="27" t="s">
        <v>91</v>
      </c>
      <c r="C73" s="30" t="s">
        <v>92</v>
      </c>
      <c r="D73" s="31"/>
      <c r="E73" s="58">
        <v>0</v>
      </c>
      <c r="F73" s="51"/>
      <c r="G73" s="29"/>
    </row>
    <row r="74" spans="1:7" ht="17.45" customHeight="1">
      <c r="A74" s="5" t="s">
        <v>10</v>
      </c>
      <c r="B74" s="20" t="s">
        <v>93</v>
      </c>
      <c r="C74" s="5" t="s">
        <v>94</v>
      </c>
      <c r="D74" s="7" t="s">
        <v>95</v>
      </c>
      <c r="E74" s="56">
        <v>18000</v>
      </c>
      <c r="F74" s="47">
        <v>-18000</v>
      </c>
      <c r="G74" s="14">
        <f>SUM(E74:F74)</f>
        <v>0</v>
      </c>
    </row>
    <row r="75" spans="1:7" ht="17.45" customHeight="1">
      <c r="A75" s="5"/>
      <c r="B75" s="21"/>
      <c r="C75" s="5"/>
      <c r="D75" s="10" t="s">
        <v>122</v>
      </c>
      <c r="E75" s="55"/>
      <c r="F75" s="41"/>
      <c r="G75" s="8"/>
    </row>
    <row r="76" spans="1:7" ht="17.45" customHeight="1">
      <c r="A76" s="5" t="s">
        <v>10</v>
      </c>
      <c r="B76" s="5" t="s">
        <v>10</v>
      </c>
      <c r="C76" s="5" t="s">
        <v>10</v>
      </c>
      <c r="D76" s="23" t="s">
        <v>96</v>
      </c>
      <c r="E76" s="58">
        <v>40000</v>
      </c>
      <c r="F76" s="51"/>
      <c r="G76" s="14">
        <f t="shared" ref="G76:G81" si="1">SUM(E76:F76)</f>
        <v>40000</v>
      </c>
    </row>
    <row r="77" spans="1:7" ht="17.45" customHeight="1">
      <c r="A77" s="185" t="s">
        <v>97</v>
      </c>
      <c r="B77" s="185"/>
      <c r="C77" s="185"/>
      <c r="D77" s="3" t="s">
        <v>10</v>
      </c>
      <c r="E77" s="54">
        <f>SUM(E78:E79)</f>
        <v>0</v>
      </c>
      <c r="F77" s="40">
        <f>SUM(F78:F79)</f>
        <v>198750</v>
      </c>
      <c r="G77" s="4">
        <f t="shared" si="1"/>
        <v>198750</v>
      </c>
    </row>
    <row r="78" spans="1:7" ht="17.45" customHeight="1">
      <c r="A78" s="5" t="s">
        <v>10</v>
      </c>
      <c r="B78" s="32" t="s">
        <v>98</v>
      </c>
      <c r="C78" s="5" t="s">
        <v>99</v>
      </c>
      <c r="D78" s="3" t="s">
        <v>100</v>
      </c>
      <c r="E78" s="58">
        <v>0</v>
      </c>
      <c r="F78" s="51">
        <v>198750</v>
      </c>
      <c r="G78" s="14">
        <f t="shared" si="1"/>
        <v>198750</v>
      </c>
    </row>
    <row r="79" spans="1:7" ht="17.45" customHeight="1">
      <c r="A79" s="5"/>
      <c r="B79" s="20" t="s">
        <v>101</v>
      </c>
      <c r="C79" s="20" t="s">
        <v>102</v>
      </c>
      <c r="D79" s="3"/>
      <c r="E79" s="58"/>
      <c r="F79" s="51"/>
      <c r="G79" s="14">
        <f t="shared" si="1"/>
        <v>0</v>
      </c>
    </row>
    <row r="80" spans="1:7" ht="17.45" customHeight="1">
      <c r="A80" s="185" t="s">
        <v>492</v>
      </c>
      <c r="B80" s="185"/>
      <c r="C80" s="185"/>
      <c r="D80" s="3" t="s">
        <v>10</v>
      </c>
      <c r="E80" s="54">
        <f>E81+E83+E84+E85</f>
        <v>100000</v>
      </c>
      <c r="F80" s="40">
        <f>F81+F83+F84+F85</f>
        <v>-89500</v>
      </c>
      <c r="G80" s="24">
        <f t="shared" si="1"/>
        <v>10500</v>
      </c>
    </row>
    <row r="81" spans="1:7" ht="17.45" customHeight="1">
      <c r="A81" s="5" t="s">
        <v>10</v>
      </c>
      <c r="B81" s="6" t="s">
        <v>103</v>
      </c>
      <c r="C81" s="5" t="s">
        <v>103</v>
      </c>
      <c r="D81" s="17" t="s">
        <v>28</v>
      </c>
      <c r="E81" s="55">
        <v>100000</v>
      </c>
      <c r="F81" s="41">
        <f>10500-100000</f>
        <v>-89500</v>
      </c>
      <c r="G81" s="8">
        <f t="shared" si="1"/>
        <v>10500</v>
      </c>
    </row>
    <row r="82" spans="1:7" ht="17.45" customHeight="1">
      <c r="A82" s="5"/>
      <c r="B82" s="34"/>
      <c r="C82" s="5"/>
      <c r="D82" s="10" t="s">
        <v>121</v>
      </c>
      <c r="E82" s="55"/>
      <c r="F82" s="41"/>
      <c r="G82" s="8"/>
    </row>
    <row r="83" spans="1:7" ht="17.45" customHeight="1">
      <c r="A83" s="5" t="s">
        <v>10</v>
      </c>
      <c r="B83" s="5" t="s">
        <v>104</v>
      </c>
      <c r="C83" s="22" t="s">
        <v>105</v>
      </c>
      <c r="D83" s="3"/>
      <c r="E83" s="58"/>
      <c r="F83" s="51"/>
      <c r="G83" s="29"/>
    </row>
    <row r="84" spans="1:7" ht="17.45" hidden="1" customHeight="1">
      <c r="A84" s="5"/>
      <c r="B84" s="32" t="s">
        <v>106</v>
      </c>
      <c r="C84" s="35" t="s">
        <v>107</v>
      </c>
      <c r="D84" s="3"/>
      <c r="E84" s="58"/>
      <c r="F84" s="51"/>
      <c r="G84" s="29"/>
    </row>
    <row r="85" spans="1:7" ht="17.45" hidden="1" customHeight="1">
      <c r="A85" s="5"/>
      <c r="B85" s="19" t="s">
        <v>108</v>
      </c>
      <c r="C85" s="36" t="s">
        <v>109</v>
      </c>
      <c r="D85" s="17"/>
      <c r="E85" s="55"/>
      <c r="F85" s="41"/>
      <c r="G85" s="8"/>
    </row>
    <row r="86" spans="1:7" ht="17.45" customHeight="1">
      <c r="A86" s="181" t="s">
        <v>493</v>
      </c>
      <c r="B86" s="182"/>
      <c r="C86" s="183"/>
      <c r="D86" s="3"/>
      <c r="E86" s="54">
        <f>E87+E89</f>
        <v>1333500</v>
      </c>
      <c r="F86" s="40">
        <f>F87+F89</f>
        <v>-430790</v>
      </c>
      <c r="G86" s="24">
        <f>SUM(E86:F86)</f>
        <v>902710</v>
      </c>
    </row>
    <row r="87" spans="1:7" ht="17.45" customHeight="1">
      <c r="A87" s="12"/>
      <c r="B87" s="12" t="s">
        <v>110</v>
      </c>
      <c r="C87" s="11" t="s">
        <v>111</v>
      </c>
      <c r="D87" s="12" t="s">
        <v>112</v>
      </c>
      <c r="E87" s="56">
        <v>333500</v>
      </c>
      <c r="F87" s="47">
        <f>413950-333500</f>
        <v>80450</v>
      </c>
      <c r="G87" s="14">
        <f>SUM(E87:F87)</f>
        <v>413950</v>
      </c>
    </row>
    <row r="88" spans="1:7" ht="17.45" customHeight="1">
      <c r="A88" s="17"/>
      <c r="B88" s="17"/>
      <c r="C88" s="19"/>
      <c r="D88" s="10" t="s">
        <v>473</v>
      </c>
      <c r="E88" s="57"/>
      <c r="F88" s="48"/>
      <c r="G88" s="16"/>
    </row>
    <row r="89" spans="1:7" ht="17.45" customHeight="1">
      <c r="A89" s="17"/>
      <c r="B89" s="5"/>
      <c r="C89" s="11" t="s">
        <v>113</v>
      </c>
      <c r="D89" s="12" t="s">
        <v>114</v>
      </c>
      <c r="E89" s="56">
        <v>1000000</v>
      </c>
      <c r="F89" s="47">
        <f>488760-1000000</f>
        <v>-511240</v>
      </c>
      <c r="G89" s="14">
        <f>SUM(E89:F89)</f>
        <v>488760</v>
      </c>
    </row>
    <row r="90" spans="1:7" ht="17.45" customHeight="1">
      <c r="A90" s="33"/>
      <c r="B90" s="19"/>
      <c r="C90" s="19"/>
      <c r="D90" s="10" t="s">
        <v>474</v>
      </c>
      <c r="E90" s="57"/>
      <c r="F90" s="48"/>
      <c r="G90" s="37"/>
    </row>
    <row r="91" spans="1:7" ht="17.45" customHeight="1">
      <c r="A91" s="184" t="s">
        <v>115</v>
      </c>
      <c r="B91" s="184"/>
      <c r="C91" s="184"/>
      <c r="D91" s="3" t="s">
        <v>10</v>
      </c>
      <c r="E91" s="54">
        <f>E5+E45+E64+E77+E80+E86</f>
        <v>66123000</v>
      </c>
      <c r="F91" s="54">
        <f t="shared" ref="F91:G91" si="2">F5+F45+F64+F77+F80+F86</f>
        <v>-856000</v>
      </c>
      <c r="G91" s="54">
        <f t="shared" si="2"/>
        <v>65267000</v>
      </c>
    </row>
    <row r="92" spans="1:7" ht="13.5" customHeight="1">
      <c r="F92" s="39"/>
    </row>
    <row r="93" spans="1:7" ht="13.5" customHeight="1">
      <c r="F93" s="39"/>
    </row>
  </sheetData>
  <mergeCells count="14">
    <mergeCell ref="A1:G1"/>
    <mergeCell ref="A2:G2"/>
    <mergeCell ref="A3:C3"/>
    <mergeCell ref="D3:D4"/>
    <mergeCell ref="E3:E4"/>
    <mergeCell ref="F3:F4"/>
    <mergeCell ref="G3:G4"/>
    <mergeCell ref="A86:C86"/>
    <mergeCell ref="A91:C91"/>
    <mergeCell ref="A5:C5"/>
    <mergeCell ref="A45:C45"/>
    <mergeCell ref="A64:C64"/>
    <mergeCell ref="A77:C77"/>
    <mergeCell ref="A80:C80"/>
  </mergeCells>
  <phoneticPr fontId="3" type="noConversion"/>
  <printOptions horizontalCentered="1"/>
  <pageMargins left="0.2" right="0.15748031496062992" top="0.39370078740157483" bottom="0.35433070866141736" header="0" footer="0"/>
  <pageSetup paperSize="9" pageOrder="overThenDown" orientation="landscape" useFirstPageNumber="1" verticalDpi="300" r:id="rId1"/>
  <headerFooter alignWithMargins="0">
    <oddFooter>&amp;N페이지 중 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1"/>
  <sheetViews>
    <sheetView topLeftCell="A139" zoomScaleNormal="100" workbookViewId="0">
      <selection activeCell="D155" sqref="D155"/>
    </sheetView>
  </sheetViews>
  <sheetFormatPr defaultRowHeight="13.5" customHeight="1"/>
  <cols>
    <col min="1" max="2" width="3.7109375" style="62" customWidth="1"/>
    <col min="3" max="3" width="25.140625" style="62" customWidth="1"/>
    <col min="4" max="4" width="48.5703125" style="62" customWidth="1"/>
    <col min="5" max="5" width="16.140625" style="61" customWidth="1"/>
    <col min="6" max="7" width="16.140625" style="60" customWidth="1"/>
    <col min="8" max="8" width="16.140625" style="59" customWidth="1"/>
    <col min="9" max="9" width="11.5703125" style="1" bestFit="1" customWidth="1"/>
    <col min="10" max="156" width="9.140625" style="1"/>
    <col min="157" max="158" width="4.5703125" style="1" customWidth="1"/>
    <col min="159" max="159" width="22.7109375" style="1" customWidth="1"/>
    <col min="160" max="160" width="45.85546875" style="1" customWidth="1"/>
    <col min="161" max="161" width="16.28515625" style="1" customWidth="1"/>
    <col min="162" max="163" width="15.7109375" style="1" customWidth="1"/>
    <col min="164" max="164" width="15.42578125" style="1" customWidth="1"/>
    <col min="165" max="16384" width="9.140625" style="1"/>
  </cols>
  <sheetData>
    <row r="1" spans="1:8" ht="42" customHeight="1">
      <c r="A1" s="176" t="s">
        <v>546</v>
      </c>
      <c r="B1" s="176"/>
      <c r="C1" s="176"/>
      <c r="D1" s="176"/>
      <c r="E1" s="176"/>
      <c r="F1" s="176"/>
      <c r="G1" s="176"/>
      <c r="H1" s="176"/>
    </row>
    <row r="2" spans="1:8" ht="20.100000000000001" customHeight="1">
      <c r="A2" s="177" t="s">
        <v>0</v>
      </c>
      <c r="B2" s="177"/>
      <c r="C2" s="177"/>
      <c r="D2" s="177"/>
      <c r="E2" s="177"/>
      <c r="F2" s="177"/>
      <c r="G2" s="177"/>
      <c r="H2" s="177"/>
    </row>
    <row r="3" spans="1:8" ht="16.7" customHeight="1">
      <c r="A3" s="186" t="s">
        <v>1</v>
      </c>
      <c r="B3" s="186"/>
      <c r="C3" s="186"/>
      <c r="D3" s="198" t="s">
        <v>2</v>
      </c>
      <c r="E3" s="189" t="s">
        <v>3</v>
      </c>
      <c r="F3" s="205" t="s">
        <v>521</v>
      </c>
      <c r="G3" s="206"/>
      <c r="H3" s="200" t="s">
        <v>5</v>
      </c>
    </row>
    <row r="4" spans="1:8" ht="17.25" customHeight="1">
      <c r="A4" s="52" t="s">
        <v>6</v>
      </c>
      <c r="B4" s="52" t="s">
        <v>7</v>
      </c>
      <c r="C4" s="52" t="s">
        <v>8</v>
      </c>
      <c r="D4" s="199"/>
      <c r="E4" s="190"/>
      <c r="F4" s="106" t="s">
        <v>471</v>
      </c>
      <c r="G4" s="106" t="s">
        <v>472</v>
      </c>
      <c r="H4" s="201"/>
    </row>
    <row r="5" spans="1:8" ht="16.7" customHeight="1">
      <c r="A5" s="181" t="s">
        <v>464</v>
      </c>
      <c r="B5" s="182"/>
      <c r="C5" s="183"/>
      <c r="D5" s="96" t="s">
        <v>10</v>
      </c>
      <c r="E5" s="95">
        <f>E6+E31+E49</f>
        <v>26405800</v>
      </c>
      <c r="F5" s="107">
        <f>F6+F31+F49</f>
        <v>-160000</v>
      </c>
      <c r="G5" s="108"/>
      <c r="H5" s="94">
        <f>SUM(E5:G5)</f>
        <v>26245800</v>
      </c>
    </row>
    <row r="6" spans="1:8" ht="16.7" customHeight="1">
      <c r="A6" s="11" t="s">
        <v>10</v>
      </c>
      <c r="B6" s="196" t="s">
        <v>463</v>
      </c>
      <c r="C6" s="183"/>
      <c r="D6" s="96" t="s">
        <v>10</v>
      </c>
      <c r="E6" s="95">
        <f>E7+E12+E15+E23+E25+E27+E30</f>
        <v>23627400</v>
      </c>
      <c r="F6" s="107">
        <f>F7+F12+F15+F23+F25+F27+F30</f>
        <v>-120000</v>
      </c>
      <c r="G6" s="108"/>
      <c r="H6" s="94">
        <f t="shared" ref="H6:H69" si="0">SUM(E6:G6)</f>
        <v>23507400</v>
      </c>
    </row>
    <row r="7" spans="1:8" ht="16.7" customHeight="1">
      <c r="A7" s="17" t="s">
        <v>10</v>
      </c>
      <c r="B7" s="89" t="s">
        <v>10</v>
      </c>
      <c r="C7" s="11" t="s">
        <v>463</v>
      </c>
      <c r="D7" s="68" t="s">
        <v>462</v>
      </c>
      <c r="E7" s="67">
        <f>SUM(E8:E11)</f>
        <v>20417000</v>
      </c>
      <c r="F7" s="109"/>
      <c r="G7" s="110"/>
      <c r="H7" s="103"/>
    </row>
    <row r="8" spans="1:8" ht="16.7" customHeight="1">
      <c r="A8" s="7" t="s">
        <v>10</v>
      </c>
      <c r="B8" s="70" t="s">
        <v>10</v>
      </c>
      <c r="C8" s="71" t="s">
        <v>10</v>
      </c>
      <c r="D8" s="68" t="s">
        <v>461</v>
      </c>
      <c r="E8" s="67">
        <v>16480000</v>
      </c>
      <c r="F8" s="109"/>
      <c r="G8" s="110"/>
      <c r="H8" s="99"/>
    </row>
    <row r="9" spans="1:8" ht="16.7" customHeight="1">
      <c r="A9" s="7" t="s">
        <v>10</v>
      </c>
      <c r="B9" s="70" t="s">
        <v>10</v>
      </c>
      <c r="C9" s="71" t="s">
        <v>10</v>
      </c>
      <c r="D9" s="68" t="s">
        <v>460</v>
      </c>
      <c r="E9" s="67">
        <v>2477000</v>
      </c>
      <c r="F9" s="109"/>
      <c r="G9" s="110"/>
      <c r="H9" s="99"/>
    </row>
    <row r="10" spans="1:8" ht="16.7" customHeight="1">
      <c r="A10" s="7" t="s">
        <v>10</v>
      </c>
      <c r="B10" s="70" t="s">
        <v>10</v>
      </c>
      <c r="C10" s="71" t="s">
        <v>10</v>
      </c>
      <c r="D10" s="68" t="s">
        <v>459</v>
      </c>
      <c r="E10" s="67">
        <v>1260000</v>
      </c>
      <c r="F10" s="109"/>
      <c r="G10" s="110"/>
      <c r="H10" s="99"/>
    </row>
    <row r="11" spans="1:8" ht="16.7" customHeight="1">
      <c r="A11" s="7" t="s">
        <v>10</v>
      </c>
      <c r="B11" s="70" t="s">
        <v>10</v>
      </c>
      <c r="C11" s="71" t="s">
        <v>10</v>
      </c>
      <c r="D11" s="68" t="s">
        <v>458</v>
      </c>
      <c r="E11" s="67">
        <v>200000</v>
      </c>
      <c r="F11" s="109"/>
      <c r="G11" s="110"/>
      <c r="H11" s="99"/>
    </row>
    <row r="12" spans="1:8" ht="16.7" customHeight="1">
      <c r="A12" s="7" t="s">
        <v>10</v>
      </c>
      <c r="B12" s="70" t="s">
        <v>10</v>
      </c>
      <c r="C12" s="71" t="s">
        <v>10</v>
      </c>
      <c r="D12" s="68" t="s">
        <v>437</v>
      </c>
      <c r="E12" s="67">
        <f>SUM(E13:E14)</f>
        <v>471600</v>
      </c>
      <c r="F12" s="109"/>
      <c r="G12" s="110"/>
      <c r="H12" s="99"/>
    </row>
    <row r="13" spans="1:8" ht="16.7" customHeight="1">
      <c r="A13" s="7" t="s">
        <v>10</v>
      </c>
      <c r="B13" s="70" t="s">
        <v>10</v>
      </c>
      <c r="C13" s="71" t="s">
        <v>10</v>
      </c>
      <c r="D13" s="68" t="s">
        <v>457</v>
      </c>
      <c r="E13" s="67">
        <v>111600</v>
      </c>
      <c r="F13" s="109"/>
      <c r="G13" s="110"/>
      <c r="H13" s="99"/>
    </row>
    <row r="14" spans="1:8" ht="16.7" customHeight="1">
      <c r="A14" s="7" t="s">
        <v>10</v>
      </c>
      <c r="B14" s="70" t="s">
        <v>10</v>
      </c>
      <c r="C14" s="71" t="s">
        <v>10</v>
      </c>
      <c r="D14" s="68" t="s">
        <v>456</v>
      </c>
      <c r="E14" s="67">
        <v>360000</v>
      </c>
      <c r="F14" s="109"/>
      <c r="G14" s="110"/>
      <c r="H14" s="99"/>
    </row>
    <row r="15" spans="1:8" ht="16.7" customHeight="1">
      <c r="A15" s="7" t="s">
        <v>10</v>
      </c>
      <c r="B15" s="70" t="s">
        <v>10</v>
      </c>
      <c r="C15" s="71" t="s">
        <v>10</v>
      </c>
      <c r="D15" s="68" t="s">
        <v>432</v>
      </c>
      <c r="E15" s="67">
        <f>SUM(E16:E22)</f>
        <v>1342800</v>
      </c>
      <c r="F15" s="109"/>
      <c r="G15" s="110"/>
      <c r="H15" s="99"/>
    </row>
    <row r="16" spans="1:8" ht="16.7" customHeight="1">
      <c r="A16" s="7" t="s">
        <v>10</v>
      </c>
      <c r="B16" s="70" t="s">
        <v>10</v>
      </c>
      <c r="C16" s="71" t="s">
        <v>10</v>
      </c>
      <c r="D16" s="68" t="s">
        <v>455</v>
      </c>
      <c r="E16" s="67">
        <v>552000</v>
      </c>
      <c r="F16" s="109"/>
      <c r="G16" s="110"/>
      <c r="H16" s="99"/>
    </row>
    <row r="17" spans="1:8" ht="16.7" customHeight="1">
      <c r="A17" s="7" t="s">
        <v>10</v>
      </c>
      <c r="B17" s="70" t="s">
        <v>10</v>
      </c>
      <c r="C17" s="71" t="s">
        <v>10</v>
      </c>
      <c r="D17" s="68" t="s">
        <v>454</v>
      </c>
      <c r="E17" s="67">
        <v>18000</v>
      </c>
      <c r="F17" s="109"/>
      <c r="G17" s="110"/>
      <c r="H17" s="99"/>
    </row>
    <row r="18" spans="1:8" ht="16.7" customHeight="1">
      <c r="A18" s="7" t="s">
        <v>10</v>
      </c>
      <c r="B18" s="70" t="s">
        <v>10</v>
      </c>
      <c r="C18" s="71" t="s">
        <v>10</v>
      </c>
      <c r="D18" s="68" t="s">
        <v>453</v>
      </c>
      <c r="E18" s="67">
        <v>378000</v>
      </c>
      <c r="F18" s="109"/>
      <c r="G18" s="110"/>
      <c r="H18" s="99"/>
    </row>
    <row r="19" spans="1:8" ht="16.7" customHeight="1">
      <c r="A19" s="7" t="s">
        <v>10</v>
      </c>
      <c r="B19" s="70" t="s">
        <v>10</v>
      </c>
      <c r="C19" s="71" t="s">
        <v>10</v>
      </c>
      <c r="D19" s="68" t="s">
        <v>452</v>
      </c>
      <c r="E19" s="67">
        <v>93600</v>
      </c>
      <c r="F19" s="109"/>
      <c r="G19" s="110"/>
      <c r="H19" s="99"/>
    </row>
    <row r="20" spans="1:8" ht="16.7" customHeight="1">
      <c r="A20" s="7" t="s">
        <v>10</v>
      </c>
      <c r="B20" s="70" t="s">
        <v>10</v>
      </c>
      <c r="C20" s="71" t="s">
        <v>10</v>
      </c>
      <c r="D20" s="68" t="s">
        <v>451</v>
      </c>
      <c r="E20" s="67">
        <v>145200</v>
      </c>
      <c r="F20" s="109"/>
      <c r="G20" s="110"/>
      <c r="H20" s="99"/>
    </row>
    <row r="21" spans="1:8" ht="16.7" customHeight="1">
      <c r="A21" s="7"/>
      <c r="B21" s="70"/>
      <c r="C21" s="71"/>
      <c r="D21" s="68" t="s">
        <v>450</v>
      </c>
      <c r="E21" s="67">
        <v>7200</v>
      </c>
      <c r="F21" s="109"/>
      <c r="G21" s="110"/>
      <c r="H21" s="99"/>
    </row>
    <row r="22" spans="1:8" ht="16.7" customHeight="1">
      <c r="A22" s="7" t="s">
        <v>10</v>
      </c>
      <c r="B22" s="70" t="s">
        <v>10</v>
      </c>
      <c r="C22" s="71" t="s">
        <v>10</v>
      </c>
      <c r="D22" s="68" t="s">
        <v>449</v>
      </c>
      <c r="E22" s="67">
        <v>148800</v>
      </c>
      <c r="F22" s="109"/>
      <c r="G22" s="110"/>
      <c r="H22" s="99"/>
    </row>
    <row r="23" spans="1:8" ht="16.7" customHeight="1">
      <c r="A23" s="7" t="s">
        <v>10</v>
      </c>
      <c r="B23" s="70" t="s">
        <v>10</v>
      </c>
      <c r="C23" s="71" t="s">
        <v>10</v>
      </c>
      <c r="D23" s="68" t="s">
        <v>448</v>
      </c>
      <c r="E23" s="67">
        <v>120000</v>
      </c>
      <c r="F23" s="109">
        <f>60000-120000</f>
        <v>-60000</v>
      </c>
      <c r="G23" s="110"/>
      <c r="H23" s="99"/>
    </row>
    <row r="24" spans="1:8" ht="16.7" customHeight="1">
      <c r="A24" s="7"/>
      <c r="B24" s="70"/>
      <c r="C24" s="71"/>
      <c r="D24" s="76" t="s">
        <v>522</v>
      </c>
      <c r="E24" s="67"/>
      <c r="F24" s="109"/>
      <c r="G24" s="110"/>
      <c r="H24" s="99"/>
    </row>
    <row r="25" spans="1:8" ht="16.7" customHeight="1">
      <c r="A25" s="7" t="s">
        <v>10</v>
      </c>
      <c r="B25" s="70" t="s">
        <v>10</v>
      </c>
      <c r="C25" s="71" t="s">
        <v>10</v>
      </c>
      <c r="D25" s="68" t="s">
        <v>447</v>
      </c>
      <c r="E25" s="67">
        <v>120000</v>
      </c>
      <c r="F25" s="109">
        <f>60000-120000</f>
        <v>-60000</v>
      </c>
      <c r="G25" s="110"/>
      <c r="H25" s="99"/>
    </row>
    <row r="26" spans="1:8" ht="16.7" customHeight="1">
      <c r="A26" s="7"/>
      <c r="B26" s="70"/>
      <c r="C26" s="71"/>
      <c r="D26" s="76" t="s">
        <v>522</v>
      </c>
      <c r="E26" s="67"/>
      <c r="F26" s="109"/>
      <c r="G26" s="110"/>
      <c r="H26" s="99"/>
    </row>
    <row r="27" spans="1:8" ht="16.7" customHeight="1">
      <c r="A27" s="7" t="s">
        <v>10</v>
      </c>
      <c r="B27" s="70" t="s">
        <v>10</v>
      </c>
      <c r="C27" s="71" t="s">
        <v>10</v>
      </c>
      <c r="D27" s="68" t="s">
        <v>446</v>
      </c>
      <c r="E27" s="67">
        <f>SUM(E28:E29)</f>
        <v>486000</v>
      </c>
      <c r="F27" s="109"/>
      <c r="G27" s="110"/>
      <c r="H27" s="99"/>
    </row>
    <row r="28" spans="1:8" ht="16.7" customHeight="1">
      <c r="A28" s="7" t="s">
        <v>10</v>
      </c>
      <c r="B28" s="70" t="s">
        <v>10</v>
      </c>
      <c r="C28" s="71" t="s">
        <v>10</v>
      </c>
      <c r="D28" s="68" t="s">
        <v>445</v>
      </c>
      <c r="E28" s="67">
        <v>384000</v>
      </c>
      <c r="F28" s="109"/>
      <c r="G28" s="110"/>
      <c r="H28" s="99"/>
    </row>
    <row r="29" spans="1:8" ht="16.7" customHeight="1">
      <c r="A29" s="7" t="s">
        <v>10</v>
      </c>
      <c r="B29" s="70" t="s">
        <v>10</v>
      </c>
      <c r="C29" s="71" t="s">
        <v>10</v>
      </c>
      <c r="D29" s="68" t="s">
        <v>444</v>
      </c>
      <c r="E29" s="67">
        <v>102000</v>
      </c>
      <c r="F29" s="109"/>
      <c r="G29" s="110"/>
      <c r="H29" s="99"/>
    </row>
    <row r="30" spans="1:8" ht="16.7" customHeight="1">
      <c r="A30" s="7" t="s">
        <v>10</v>
      </c>
      <c r="B30" s="70" t="s">
        <v>10</v>
      </c>
      <c r="C30" s="71" t="s">
        <v>10</v>
      </c>
      <c r="D30" s="68" t="s">
        <v>443</v>
      </c>
      <c r="E30" s="67">
        <v>670000</v>
      </c>
      <c r="F30" s="109"/>
      <c r="G30" s="110"/>
      <c r="H30" s="100"/>
    </row>
    <row r="31" spans="1:8" ht="16.7" customHeight="1">
      <c r="A31" s="7" t="s">
        <v>10</v>
      </c>
      <c r="B31" s="181" t="s">
        <v>442</v>
      </c>
      <c r="C31" s="183"/>
      <c r="D31" s="64" t="s">
        <v>10</v>
      </c>
      <c r="E31" s="63">
        <f>E32+E35+E40+E44+E46</f>
        <v>2778400</v>
      </c>
      <c r="F31" s="107">
        <f>F32+F35+F40+F44+F46</f>
        <v>-40000</v>
      </c>
      <c r="G31" s="108"/>
      <c r="H31" s="94">
        <f t="shared" si="0"/>
        <v>2738400</v>
      </c>
    </row>
    <row r="32" spans="1:8" ht="16.7" customHeight="1">
      <c r="A32" s="7" t="s">
        <v>10</v>
      </c>
      <c r="B32" s="70" t="s">
        <v>10</v>
      </c>
      <c r="C32" s="11" t="s">
        <v>441</v>
      </c>
      <c r="D32" s="68" t="s">
        <v>440</v>
      </c>
      <c r="E32" s="67">
        <f>SUM(E33:E34)</f>
        <v>2057000</v>
      </c>
      <c r="F32" s="109"/>
      <c r="G32" s="110"/>
      <c r="H32" s="98"/>
    </row>
    <row r="33" spans="1:8" ht="16.7" customHeight="1">
      <c r="A33" s="7" t="s">
        <v>10</v>
      </c>
      <c r="B33" s="70" t="s">
        <v>10</v>
      </c>
      <c r="C33" s="71" t="s">
        <v>10</v>
      </c>
      <c r="D33" s="68" t="s">
        <v>439</v>
      </c>
      <c r="E33" s="67">
        <v>1117000</v>
      </c>
      <c r="F33" s="109"/>
      <c r="G33" s="110"/>
      <c r="H33" s="99"/>
    </row>
    <row r="34" spans="1:8" ht="16.7" customHeight="1">
      <c r="A34" s="7" t="s">
        <v>10</v>
      </c>
      <c r="B34" s="70" t="s">
        <v>10</v>
      </c>
      <c r="C34" s="71" t="s">
        <v>10</v>
      </c>
      <c r="D34" s="68" t="s">
        <v>438</v>
      </c>
      <c r="E34" s="67">
        <v>940000</v>
      </c>
      <c r="F34" s="109"/>
      <c r="G34" s="110"/>
      <c r="H34" s="99"/>
    </row>
    <row r="35" spans="1:8" ht="16.7" customHeight="1">
      <c r="A35" s="7" t="s">
        <v>10</v>
      </c>
      <c r="B35" s="70" t="s">
        <v>10</v>
      </c>
      <c r="C35" s="71" t="s">
        <v>10</v>
      </c>
      <c r="D35" s="68" t="s">
        <v>437</v>
      </c>
      <c r="E35" s="67">
        <f>SUM(E36:E39)</f>
        <v>163800</v>
      </c>
      <c r="F35" s="109"/>
      <c r="G35" s="110"/>
      <c r="H35" s="99"/>
    </row>
    <row r="36" spans="1:8" ht="16.7" customHeight="1">
      <c r="A36" s="7" t="s">
        <v>10</v>
      </c>
      <c r="B36" s="70" t="s">
        <v>10</v>
      </c>
      <c r="C36" s="71" t="s">
        <v>10</v>
      </c>
      <c r="D36" s="68" t="s">
        <v>436</v>
      </c>
      <c r="E36" s="67">
        <v>55800</v>
      </c>
      <c r="F36" s="109"/>
      <c r="G36" s="110"/>
      <c r="H36" s="99"/>
    </row>
    <row r="37" spans="1:8" ht="16.7" customHeight="1">
      <c r="A37" s="7" t="s">
        <v>10</v>
      </c>
      <c r="B37" s="70" t="s">
        <v>10</v>
      </c>
      <c r="C37" s="71" t="s">
        <v>10</v>
      </c>
      <c r="D37" s="68" t="s">
        <v>435</v>
      </c>
      <c r="E37" s="67">
        <v>36000</v>
      </c>
      <c r="F37" s="109"/>
      <c r="G37" s="110"/>
      <c r="H37" s="99"/>
    </row>
    <row r="38" spans="1:8" ht="16.7" customHeight="1">
      <c r="A38" s="7" t="s">
        <v>10</v>
      </c>
      <c r="B38" s="70" t="s">
        <v>10</v>
      </c>
      <c r="C38" s="71" t="s">
        <v>10</v>
      </c>
      <c r="D38" s="68" t="s">
        <v>434</v>
      </c>
      <c r="E38" s="67">
        <v>36000</v>
      </c>
      <c r="F38" s="109"/>
      <c r="G38" s="110"/>
      <c r="H38" s="99"/>
    </row>
    <row r="39" spans="1:8" ht="16.7" customHeight="1">
      <c r="A39" s="7" t="s">
        <v>10</v>
      </c>
      <c r="B39" s="70" t="s">
        <v>10</v>
      </c>
      <c r="C39" s="71" t="s">
        <v>10</v>
      </c>
      <c r="D39" s="68" t="s">
        <v>433</v>
      </c>
      <c r="E39" s="67">
        <v>36000</v>
      </c>
      <c r="F39" s="109"/>
      <c r="G39" s="110"/>
      <c r="H39" s="99"/>
    </row>
    <row r="40" spans="1:8" ht="16.7" customHeight="1">
      <c r="A40" s="7" t="s">
        <v>10</v>
      </c>
      <c r="B40" s="70" t="s">
        <v>10</v>
      </c>
      <c r="C40" s="71" t="s">
        <v>10</v>
      </c>
      <c r="D40" s="68" t="s">
        <v>432</v>
      </c>
      <c r="E40" s="67">
        <f>SUM(E41:E43)</f>
        <v>123600</v>
      </c>
      <c r="F40" s="109"/>
      <c r="G40" s="110"/>
      <c r="H40" s="99"/>
    </row>
    <row r="41" spans="1:8" ht="16.7" customHeight="1">
      <c r="A41" s="7" t="s">
        <v>10</v>
      </c>
      <c r="B41" s="70" t="s">
        <v>10</v>
      </c>
      <c r="C41" s="71" t="s">
        <v>10</v>
      </c>
      <c r="D41" s="68" t="s">
        <v>431</v>
      </c>
      <c r="E41" s="67">
        <v>12000</v>
      </c>
      <c r="F41" s="109"/>
      <c r="G41" s="110"/>
      <c r="H41" s="99"/>
    </row>
    <row r="42" spans="1:8" ht="16.7" customHeight="1">
      <c r="A42" s="7" t="s">
        <v>10</v>
      </c>
      <c r="B42" s="70" t="s">
        <v>10</v>
      </c>
      <c r="C42" s="71" t="s">
        <v>10</v>
      </c>
      <c r="D42" s="68" t="s">
        <v>430</v>
      </c>
      <c r="E42" s="67">
        <v>54000</v>
      </c>
      <c r="F42" s="109"/>
      <c r="G42" s="110"/>
      <c r="H42" s="99"/>
    </row>
    <row r="43" spans="1:8" ht="16.7" customHeight="1">
      <c r="A43" s="7" t="s">
        <v>10</v>
      </c>
      <c r="B43" s="70" t="s">
        <v>10</v>
      </c>
      <c r="C43" s="71" t="s">
        <v>10</v>
      </c>
      <c r="D43" s="68" t="s">
        <v>429</v>
      </c>
      <c r="E43" s="67">
        <v>57600</v>
      </c>
      <c r="F43" s="109"/>
      <c r="G43" s="110"/>
      <c r="H43" s="99"/>
    </row>
    <row r="44" spans="1:8" ht="16.7" customHeight="1">
      <c r="A44" s="7" t="s">
        <v>10</v>
      </c>
      <c r="B44" s="70" t="s">
        <v>10</v>
      </c>
      <c r="C44" s="71" t="s">
        <v>10</v>
      </c>
      <c r="D44" s="68" t="s">
        <v>428</v>
      </c>
      <c r="E44" s="67">
        <v>80000</v>
      </c>
      <c r="F44" s="109">
        <f>40000-80000</f>
        <v>-40000</v>
      </c>
      <c r="G44" s="110"/>
      <c r="H44" s="99"/>
    </row>
    <row r="45" spans="1:8" ht="16.7" customHeight="1">
      <c r="A45" s="7"/>
      <c r="B45" s="70"/>
      <c r="C45" s="71"/>
      <c r="D45" s="76" t="s">
        <v>523</v>
      </c>
      <c r="E45" s="67"/>
      <c r="F45" s="109"/>
      <c r="G45" s="110"/>
      <c r="H45" s="99"/>
    </row>
    <row r="46" spans="1:8" ht="16.7" customHeight="1">
      <c r="A46" s="7"/>
      <c r="B46" s="70"/>
      <c r="C46" s="71"/>
      <c r="D46" s="68" t="s">
        <v>427</v>
      </c>
      <c r="E46" s="67">
        <f>SUM(E47:E48)</f>
        <v>354000</v>
      </c>
      <c r="F46" s="109"/>
      <c r="G46" s="110"/>
      <c r="H46" s="99"/>
    </row>
    <row r="47" spans="1:8" ht="16.7" customHeight="1">
      <c r="A47" s="7"/>
      <c r="B47" s="70"/>
      <c r="C47" s="71"/>
      <c r="D47" s="68" t="s">
        <v>426</v>
      </c>
      <c r="E47" s="67">
        <v>276000</v>
      </c>
      <c r="F47" s="109"/>
      <c r="G47" s="110"/>
      <c r="H47" s="99"/>
    </row>
    <row r="48" spans="1:8" ht="16.7" customHeight="1">
      <c r="A48" s="7"/>
      <c r="B48" s="70"/>
      <c r="C48" s="79"/>
      <c r="D48" s="68" t="s">
        <v>425</v>
      </c>
      <c r="E48" s="67">
        <v>78000</v>
      </c>
      <c r="F48" s="109"/>
      <c r="G48" s="110"/>
      <c r="H48" s="100"/>
    </row>
    <row r="49" spans="1:8" ht="16.7" customHeight="1">
      <c r="A49" s="7" t="s">
        <v>10</v>
      </c>
      <c r="B49" s="181" t="s">
        <v>424</v>
      </c>
      <c r="C49" s="183"/>
      <c r="D49" s="66" t="s">
        <v>10</v>
      </c>
      <c r="E49" s="63">
        <f>E50</f>
        <v>0</v>
      </c>
      <c r="F49" s="107"/>
      <c r="G49" s="108"/>
      <c r="H49" s="94">
        <f t="shared" si="0"/>
        <v>0</v>
      </c>
    </row>
    <row r="50" spans="1:8" ht="16.7" customHeight="1">
      <c r="A50" s="10" t="s">
        <v>10</v>
      </c>
      <c r="B50" s="74" t="s">
        <v>10</v>
      </c>
      <c r="C50" s="53" t="s">
        <v>423</v>
      </c>
      <c r="D50" s="66" t="s">
        <v>10</v>
      </c>
      <c r="E50" s="65">
        <v>0</v>
      </c>
      <c r="F50" s="111"/>
      <c r="G50" s="112"/>
      <c r="H50" s="94">
        <f t="shared" si="0"/>
        <v>0</v>
      </c>
    </row>
    <row r="51" spans="1:8" ht="16.7" customHeight="1">
      <c r="A51" s="195" t="s">
        <v>422</v>
      </c>
      <c r="B51" s="196"/>
      <c r="C51" s="197"/>
      <c r="D51" s="68" t="s">
        <v>10</v>
      </c>
      <c r="E51" s="75">
        <f>E52+E143+E282+E323</f>
        <v>20282410</v>
      </c>
      <c r="F51" s="113">
        <f>F52+F143+F282+F323</f>
        <v>-1454390</v>
      </c>
      <c r="G51" s="113">
        <f>G52+G143+G282+G323</f>
        <v>477150</v>
      </c>
      <c r="H51" s="94">
        <f t="shared" si="0"/>
        <v>19305170</v>
      </c>
    </row>
    <row r="52" spans="1:8" ht="16.7" customHeight="1">
      <c r="A52" s="11" t="s">
        <v>10</v>
      </c>
      <c r="B52" s="182" t="s">
        <v>421</v>
      </c>
      <c r="C52" s="183"/>
      <c r="D52" s="86" t="s">
        <v>10</v>
      </c>
      <c r="E52" s="63">
        <f>E53+E71+E69+E77+E73+E81+E87+E91+E101+E130</f>
        <v>16931940</v>
      </c>
      <c r="F52" s="107">
        <f>F53+F71+F69+F77+F73+F81+F87+F91+F101+F130</f>
        <v>-1183190</v>
      </c>
      <c r="G52" s="107">
        <f>G53+G71+G69+G77+G73+G81+G87+G91+G101+G130</f>
        <v>67750</v>
      </c>
      <c r="H52" s="94">
        <f t="shared" si="0"/>
        <v>15816500</v>
      </c>
    </row>
    <row r="53" spans="1:8" ht="16.7" customHeight="1">
      <c r="A53" s="17" t="s">
        <v>10</v>
      </c>
      <c r="B53" s="36" t="s">
        <v>10</v>
      </c>
      <c r="C53" s="36" t="s">
        <v>420</v>
      </c>
      <c r="D53" s="68"/>
      <c r="E53" s="75">
        <f>E54+E61</f>
        <v>2568920</v>
      </c>
      <c r="F53" s="113">
        <f>F54+F61</f>
        <v>-231670</v>
      </c>
      <c r="G53" s="113">
        <f>G54+G61</f>
        <v>52750</v>
      </c>
      <c r="H53" s="101">
        <f t="shared" si="0"/>
        <v>2390000</v>
      </c>
    </row>
    <row r="54" spans="1:8" ht="16.7" customHeight="1">
      <c r="A54" s="17"/>
      <c r="B54" s="36"/>
      <c r="C54" s="36"/>
      <c r="D54" s="68" t="s">
        <v>419</v>
      </c>
      <c r="E54" s="67">
        <f>SUM(E55:E58)</f>
        <v>561000</v>
      </c>
      <c r="F54" s="109">
        <f>397250-561000</f>
        <v>-163750</v>
      </c>
      <c r="G54" s="110">
        <v>52750</v>
      </c>
      <c r="H54" s="91">
        <f>SUM(E54:G54)</f>
        <v>450000</v>
      </c>
    </row>
    <row r="55" spans="1:8" ht="16.7" customHeight="1">
      <c r="A55" s="7" t="s">
        <v>10</v>
      </c>
      <c r="B55" s="69" t="s">
        <v>10</v>
      </c>
      <c r="C55" s="69" t="s">
        <v>10</v>
      </c>
      <c r="D55" s="68" t="s">
        <v>418</v>
      </c>
      <c r="E55" s="67">
        <v>300000</v>
      </c>
      <c r="F55" s="109"/>
      <c r="G55" s="110"/>
      <c r="H55" s="99"/>
    </row>
    <row r="56" spans="1:8" ht="16.7" customHeight="1">
      <c r="A56" s="7" t="s">
        <v>10</v>
      </c>
      <c r="B56" s="69" t="s">
        <v>10</v>
      </c>
      <c r="C56" s="69" t="s">
        <v>10</v>
      </c>
      <c r="D56" s="68" t="s">
        <v>417</v>
      </c>
      <c r="E56" s="67">
        <v>144000</v>
      </c>
      <c r="F56" s="109"/>
      <c r="G56" s="110"/>
      <c r="H56" s="99"/>
    </row>
    <row r="57" spans="1:8" ht="16.7" customHeight="1">
      <c r="A57" s="7" t="s">
        <v>10</v>
      </c>
      <c r="B57" s="69" t="s">
        <v>10</v>
      </c>
      <c r="C57" s="69" t="s">
        <v>10</v>
      </c>
      <c r="D57" s="68" t="s">
        <v>416</v>
      </c>
      <c r="E57" s="67">
        <v>15000</v>
      </c>
      <c r="F57" s="109"/>
      <c r="G57" s="110"/>
      <c r="H57" s="99"/>
    </row>
    <row r="58" spans="1:8" ht="16.7" customHeight="1">
      <c r="A58" s="7"/>
      <c r="B58" s="69"/>
      <c r="C58" s="69"/>
      <c r="D58" s="68" t="s">
        <v>415</v>
      </c>
      <c r="E58" s="67">
        <v>102000</v>
      </c>
      <c r="F58" s="109"/>
      <c r="G58" s="110"/>
      <c r="H58" s="99"/>
    </row>
    <row r="59" spans="1:8" ht="16.7" customHeight="1">
      <c r="A59" s="7"/>
      <c r="B59" s="69"/>
      <c r="C59" s="69"/>
      <c r="D59" s="76" t="s">
        <v>524</v>
      </c>
      <c r="E59" s="67"/>
      <c r="F59" s="109"/>
      <c r="G59" s="110"/>
      <c r="H59" s="99"/>
    </row>
    <row r="60" spans="1:8" ht="16.7" customHeight="1">
      <c r="A60" s="7"/>
      <c r="B60" s="69"/>
      <c r="C60" s="69"/>
      <c r="D60" s="76" t="s">
        <v>525</v>
      </c>
      <c r="E60" s="67"/>
      <c r="F60" s="109"/>
      <c r="G60" s="110"/>
      <c r="H60" s="99"/>
    </row>
    <row r="61" spans="1:8" ht="16.7" customHeight="1">
      <c r="A61" s="7" t="s">
        <v>10</v>
      </c>
      <c r="B61" s="69" t="s">
        <v>10</v>
      </c>
      <c r="C61" s="69" t="s">
        <v>10</v>
      </c>
      <c r="D61" s="82" t="s">
        <v>414</v>
      </c>
      <c r="E61" s="81">
        <f>SUM(E62:E67)</f>
        <v>2007920</v>
      </c>
      <c r="F61" s="114">
        <f>1940000-2007920</f>
        <v>-67920</v>
      </c>
      <c r="G61" s="115"/>
      <c r="H61" s="91">
        <f>SUM(E61:G61)</f>
        <v>1940000</v>
      </c>
    </row>
    <row r="62" spans="1:8" ht="16.7" customHeight="1">
      <c r="A62" s="7"/>
      <c r="B62" s="69"/>
      <c r="C62" s="69"/>
      <c r="D62" s="68" t="s">
        <v>413</v>
      </c>
      <c r="E62" s="67">
        <v>1124400</v>
      </c>
      <c r="F62" s="109"/>
      <c r="G62" s="110"/>
      <c r="H62" s="99"/>
    </row>
    <row r="63" spans="1:8" ht="16.7" customHeight="1">
      <c r="A63" s="7" t="s">
        <v>10</v>
      </c>
      <c r="B63" s="69" t="s">
        <v>10</v>
      </c>
      <c r="C63" s="69" t="s">
        <v>10</v>
      </c>
      <c r="D63" s="68" t="s">
        <v>412</v>
      </c>
      <c r="E63" s="67">
        <v>619440</v>
      </c>
      <c r="F63" s="109"/>
      <c r="G63" s="110"/>
      <c r="H63" s="99"/>
    </row>
    <row r="64" spans="1:8" ht="16.7" customHeight="1">
      <c r="A64" s="7" t="s">
        <v>10</v>
      </c>
      <c r="B64" s="69" t="s">
        <v>10</v>
      </c>
      <c r="C64" s="69" t="s">
        <v>10</v>
      </c>
      <c r="D64" s="68" t="s">
        <v>411</v>
      </c>
      <c r="E64" s="67">
        <v>66000</v>
      </c>
      <c r="F64" s="109"/>
      <c r="G64" s="110"/>
      <c r="H64" s="99"/>
    </row>
    <row r="65" spans="1:8" ht="16.7" customHeight="1">
      <c r="A65" s="7" t="s">
        <v>10</v>
      </c>
      <c r="B65" s="69" t="s">
        <v>10</v>
      </c>
      <c r="C65" s="69" t="s">
        <v>10</v>
      </c>
      <c r="D65" s="68" t="s">
        <v>410</v>
      </c>
      <c r="E65" s="67">
        <v>15000</v>
      </c>
      <c r="F65" s="109"/>
      <c r="G65" s="110"/>
      <c r="H65" s="99"/>
    </row>
    <row r="66" spans="1:8" ht="16.7" customHeight="1">
      <c r="A66" s="7" t="s">
        <v>10</v>
      </c>
      <c r="B66" s="69" t="s">
        <v>10</v>
      </c>
      <c r="C66" s="69" t="s">
        <v>10</v>
      </c>
      <c r="D66" s="68" t="s">
        <v>409</v>
      </c>
      <c r="E66" s="67">
        <v>177800</v>
      </c>
      <c r="F66" s="109"/>
      <c r="G66" s="110"/>
      <c r="H66" s="99"/>
    </row>
    <row r="67" spans="1:8" ht="16.7" customHeight="1">
      <c r="A67" s="7"/>
      <c r="B67" s="69"/>
      <c r="C67" s="69"/>
      <c r="D67" s="68" t="s">
        <v>408</v>
      </c>
      <c r="E67" s="67">
        <v>5280</v>
      </c>
      <c r="F67" s="109"/>
      <c r="G67" s="110"/>
      <c r="H67" s="99"/>
    </row>
    <row r="68" spans="1:8" ht="16.7" customHeight="1">
      <c r="A68" s="7"/>
      <c r="B68" s="69"/>
      <c r="C68" s="69"/>
      <c r="D68" s="76" t="s">
        <v>526</v>
      </c>
      <c r="E68" s="67"/>
      <c r="F68" s="109"/>
      <c r="G68" s="110"/>
      <c r="H68" s="100"/>
    </row>
    <row r="69" spans="1:8" ht="16.7" customHeight="1">
      <c r="A69" s="7" t="s">
        <v>10</v>
      </c>
      <c r="B69" s="69" t="s">
        <v>10</v>
      </c>
      <c r="C69" s="11" t="s">
        <v>407</v>
      </c>
      <c r="D69" s="88"/>
      <c r="E69" s="72">
        <f>E70</f>
        <v>230000</v>
      </c>
      <c r="F69" s="116"/>
      <c r="G69" s="117"/>
      <c r="H69" s="105">
        <f t="shared" si="0"/>
        <v>230000</v>
      </c>
    </row>
    <row r="70" spans="1:8" ht="16.7" customHeight="1">
      <c r="A70" s="7"/>
      <c r="B70" s="69"/>
      <c r="C70" s="19"/>
      <c r="D70" s="87" t="s">
        <v>406</v>
      </c>
      <c r="E70" s="67">
        <v>230000</v>
      </c>
      <c r="F70" s="113"/>
      <c r="G70" s="118"/>
      <c r="H70" s="100"/>
    </row>
    <row r="71" spans="1:8" ht="16.7" customHeight="1">
      <c r="A71" s="7"/>
      <c r="B71" s="69"/>
      <c r="C71" s="11" t="s">
        <v>405</v>
      </c>
      <c r="D71" s="80"/>
      <c r="E71" s="72">
        <f>E72</f>
        <v>90000</v>
      </c>
      <c r="F71" s="116"/>
      <c r="G71" s="117"/>
      <c r="H71" s="105">
        <f t="shared" ref="H71:H130" si="1">SUM(E71:G71)</f>
        <v>90000</v>
      </c>
    </row>
    <row r="72" spans="1:8" ht="16.7" customHeight="1">
      <c r="A72" s="7"/>
      <c r="B72" s="69"/>
      <c r="C72" s="79"/>
      <c r="D72" s="78" t="s">
        <v>404</v>
      </c>
      <c r="E72" s="77">
        <v>90000</v>
      </c>
      <c r="F72" s="119"/>
      <c r="G72" s="120"/>
      <c r="H72" s="104"/>
    </row>
    <row r="73" spans="1:8" ht="16.7" customHeight="1">
      <c r="A73" s="7"/>
      <c r="B73" s="69"/>
      <c r="C73" s="11" t="s">
        <v>403</v>
      </c>
      <c r="D73" s="73"/>
      <c r="E73" s="72">
        <f>SUM(E74:E76)</f>
        <v>207500</v>
      </c>
      <c r="F73" s="116"/>
      <c r="G73" s="117"/>
      <c r="H73" s="105">
        <f t="shared" si="1"/>
        <v>207500</v>
      </c>
    </row>
    <row r="74" spans="1:8" ht="16.7" customHeight="1">
      <c r="A74" s="7"/>
      <c r="B74" s="69"/>
      <c r="C74" s="71"/>
      <c r="D74" s="87" t="s">
        <v>402</v>
      </c>
      <c r="E74" s="93">
        <v>72000</v>
      </c>
      <c r="F74" s="121"/>
      <c r="G74" s="49"/>
      <c r="H74" s="99"/>
    </row>
    <row r="75" spans="1:8" ht="16.7" customHeight="1">
      <c r="A75" s="7"/>
      <c r="B75" s="69"/>
      <c r="C75" s="71" t="s">
        <v>10</v>
      </c>
      <c r="D75" s="68" t="s">
        <v>401</v>
      </c>
      <c r="E75" s="67">
        <v>120000</v>
      </c>
      <c r="F75" s="109"/>
      <c r="G75" s="110"/>
      <c r="H75" s="99"/>
    </row>
    <row r="76" spans="1:8" ht="16.7" customHeight="1">
      <c r="A76" s="7"/>
      <c r="B76" s="69"/>
      <c r="C76" s="71"/>
      <c r="D76" s="68" t="s">
        <v>400</v>
      </c>
      <c r="E76" s="67">
        <v>15500</v>
      </c>
      <c r="F76" s="109"/>
      <c r="G76" s="110"/>
      <c r="H76" s="100"/>
    </row>
    <row r="77" spans="1:8" ht="16.7" customHeight="1">
      <c r="A77" s="7" t="s">
        <v>10</v>
      </c>
      <c r="B77" s="69" t="s">
        <v>10</v>
      </c>
      <c r="C77" s="11" t="s">
        <v>399</v>
      </c>
      <c r="D77" s="84"/>
      <c r="E77" s="83">
        <f>SUM(E78:E80)</f>
        <v>552000</v>
      </c>
      <c r="F77" s="122">
        <f t="shared" ref="F77" si="2">SUM(F78:F80)</f>
        <v>65000</v>
      </c>
      <c r="G77" s="122"/>
      <c r="H77" s="101">
        <f t="shared" si="1"/>
        <v>617000</v>
      </c>
    </row>
    <row r="78" spans="1:8" ht="16.7" customHeight="1">
      <c r="A78" s="7"/>
      <c r="B78" s="69"/>
      <c r="C78" s="71"/>
      <c r="D78" s="68" t="s">
        <v>398</v>
      </c>
      <c r="E78" s="67">
        <v>480000</v>
      </c>
      <c r="F78" s="109">
        <f>545000-480000</f>
        <v>65000</v>
      </c>
      <c r="G78" s="110"/>
      <c r="H78" s="91">
        <f>SUM(E78:G78)</f>
        <v>545000</v>
      </c>
    </row>
    <row r="79" spans="1:8" ht="16.7" customHeight="1">
      <c r="A79" s="7"/>
      <c r="B79" s="69"/>
      <c r="C79" s="71"/>
      <c r="D79" s="76" t="s">
        <v>527</v>
      </c>
      <c r="E79" s="67"/>
      <c r="F79" s="109"/>
      <c r="G79" s="110"/>
      <c r="H79" s="99"/>
    </row>
    <row r="80" spans="1:8" ht="16.7" customHeight="1">
      <c r="A80" s="7" t="s">
        <v>10</v>
      </c>
      <c r="B80" s="69" t="s">
        <v>10</v>
      </c>
      <c r="C80" s="79" t="s">
        <v>10</v>
      </c>
      <c r="D80" s="78" t="s">
        <v>397</v>
      </c>
      <c r="E80" s="77">
        <v>72000</v>
      </c>
      <c r="F80" s="109"/>
      <c r="G80" s="110"/>
      <c r="H80" s="104">
        <f>SUM(E80:G80)</f>
        <v>72000</v>
      </c>
    </row>
    <row r="81" spans="1:8" ht="16.7" customHeight="1">
      <c r="A81" s="7" t="s">
        <v>10</v>
      </c>
      <c r="B81" s="69" t="s">
        <v>10</v>
      </c>
      <c r="C81" s="11" t="s">
        <v>396</v>
      </c>
      <c r="D81" s="73"/>
      <c r="E81" s="72">
        <f>E82+E83+E84</f>
        <v>133000</v>
      </c>
      <c r="F81" s="116"/>
      <c r="G81" s="117"/>
      <c r="H81" s="103">
        <f t="shared" si="1"/>
        <v>133000</v>
      </c>
    </row>
    <row r="82" spans="1:8" ht="16.7" customHeight="1">
      <c r="A82" s="7"/>
      <c r="B82" s="69"/>
      <c r="C82" s="71"/>
      <c r="D82" s="87" t="s">
        <v>395</v>
      </c>
      <c r="E82" s="67">
        <v>36000</v>
      </c>
      <c r="F82" s="109"/>
      <c r="G82" s="110"/>
      <c r="H82" s="91"/>
    </row>
    <row r="83" spans="1:8" ht="16.7" customHeight="1">
      <c r="A83" s="7" t="s">
        <v>10</v>
      </c>
      <c r="B83" s="69" t="s">
        <v>10</v>
      </c>
      <c r="C83" s="71" t="s">
        <v>10</v>
      </c>
      <c r="D83" s="68" t="s">
        <v>394</v>
      </c>
      <c r="E83" s="67">
        <v>40000</v>
      </c>
      <c r="F83" s="109"/>
      <c r="G83" s="110"/>
      <c r="H83" s="91"/>
    </row>
    <row r="84" spans="1:8" ht="16.7" customHeight="1">
      <c r="A84" s="7" t="s">
        <v>10</v>
      </c>
      <c r="B84" s="69" t="s">
        <v>10</v>
      </c>
      <c r="C84" s="71" t="s">
        <v>10</v>
      </c>
      <c r="D84" s="68" t="s">
        <v>393</v>
      </c>
      <c r="E84" s="67">
        <f>SUM(E85:E86)</f>
        <v>57000</v>
      </c>
      <c r="F84" s="109"/>
      <c r="G84" s="110"/>
      <c r="H84" s="91"/>
    </row>
    <row r="85" spans="1:8" ht="16.7" customHeight="1">
      <c r="A85" s="7" t="s">
        <v>10</v>
      </c>
      <c r="B85" s="69" t="s">
        <v>10</v>
      </c>
      <c r="C85" s="71" t="s">
        <v>10</v>
      </c>
      <c r="D85" s="68" t="s">
        <v>392</v>
      </c>
      <c r="E85" s="67">
        <v>40000</v>
      </c>
      <c r="F85" s="109"/>
      <c r="G85" s="110"/>
      <c r="H85" s="91"/>
    </row>
    <row r="86" spans="1:8" ht="16.7" customHeight="1">
      <c r="A86" s="7" t="s">
        <v>10</v>
      </c>
      <c r="B86" s="69" t="s">
        <v>10</v>
      </c>
      <c r="C86" s="71" t="s">
        <v>10</v>
      </c>
      <c r="D86" s="68" t="s">
        <v>391</v>
      </c>
      <c r="E86" s="67">
        <v>17000</v>
      </c>
      <c r="F86" s="109"/>
      <c r="G86" s="110"/>
      <c r="H86" s="104"/>
    </row>
    <row r="87" spans="1:8" ht="16.7" customHeight="1">
      <c r="A87" s="7"/>
      <c r="B87" s="69"/>
      <c r="C87" s="11" t="s">
        <v>390</v>
      </c>
      <c r="D87" s="88"/>
      <c r="E87" s="72">
        <f>E88</f>
        <v>94000</v>
      </c>
      <c r="F87" s="117"/>
      <c r="G87" s="117"/>
      <c r="H87" s="103">
        <f t="shared" si="1"/>
        <v>94000</v>
      </c>
    </row>
    <row r="88" spans="1:8" ht="16.7" customHeight="1">
      <c r="A88" s="7"/>
      <c r="B88" s="69"/>
      <c r="C88" s="5"/>
      <c r="D88" s="68" t="s">
        <v>389</v>
      </c>
      <c r="E88" s="67">
        <f>SUM(E89:E90)</f>
        <v>94000</v>
      </c>
      <c r="F88" s="109"/>
      <c r="G88" s="110"/>
      <c r="H88" s="99"/>
    </row>
    <row r="89" spans="1:8" ht="16.7" customHeight="1">
      <c r="A89" s="7"/>
      <c r="B89" s="69"/>
      <c r="C89" s="71" t="s">
        <v>10</v>
      </c>
      <c r="D89" s="68" t="s">
        <v>388</v>
      </c>
      <c r="E89" s="67">
        <v>80000</v>
      </c>
      <c r="F89" s="109"/>
      <c r="G89" s="110"/>
      <c r="H89" s="99"/>
    </row>
    <row r="90" spans="1:8" ht="16.7" customHeight="1">
      <c r="A90" s="7"/>
      <c r="B90" s="69"/>
      <c r="C90" s="79" t="s">
        <v>10</v>
      </c>
      <c r="D90" s="78" t="s">
        <v>387</v>
      </c>
      <c r="E90" s="77">
        <v>14000</v>
      </c>
      <c r="F90" s="119"/>
      <c r="G90" s="120"/>
      <c r="H90" s="100"/>
    </row>
    <row r="91" spans="1:8" ht="16.7" customHeight="1">
      <c r="A91" s="7" t="s">
        <v>10</v>
      </c>
      <c r="B91" s="69" t="s">
        <v>10</v>
      </c>
      <c r="C91" s="11" t="s">
        <v>386</v>
      </c>
      <c r="D91" s="73"/>
      <c r="E91" s="72">
        <f>E92+E96+E99</f>
        <v>215000</v>
      </c>
      <c r="F91" s="116"/>
      <c r="G91" s="116">
        <f t="shared" ref="G91" si="3">G92+G96+G99</f>
        <v>15000</v>
      </c>
      <c r="H91" s="98">
        <f t="shared" si="1"/>
        <v>230000</v>
      </c>
    </row>
    <row r="92" spans="1:8" ht="16.7" customHeight="1">
      <c r="A92" s="7"/>
      <c r="B92" s="69"/>
      <c r="C92" s="71"/>
      <c r="D92" s="68" t="s">
        <v>385</v>
      </c>
      <c r="E92" s="67">
        <f>SUM(E93:E94)</f>
        <v>85000</v>
      </c>
      <c r="F92" s="109"/>
      <c r="G92" s="110">
        <f>95000-85000</f>
        <v>10000</v>
      </c>
      <c r="H92" s="91">
        <f>SUM(E92:G92)</f>
        <v>95000</v>
      </c>
    </row>
    <row r="93" spans="1:8" ht="16.7" customHeight="1">
      <c r="A93" s="7" t="s">
        <v>10</v>
      </c>
      <c r="B93" s="69" t="s">
        <v>10</v>
      </c>
      <c r="C93" s="71" t="s">
        <v>10</v>
      </c>
      <c r="D93" s="68" t="s">
        <v>384</v>
      </c>
      <c r="E93" s="67">
        <v>40000</v>
      </c>
      <c r="F93" s="109"/>
      <c r="G93" s="110"/>
      <c r="H93" s="99"/>
    </row>
    <row r="94" spans="1:8" ht="16.7" customHeight="1">
      <c r="A94" s="7" t="s">
        <v>10</v>
      </c>
      <c r="B94" s="69" t="s">
        <v>10</v>
      </c>
      <c r="C94" s="71" t="s">
        <v>10</v>
      </c>
      <c r="D94" s="68" t="s">
        <v>383</v>
      </c>
      <c r="E94" s="67">
        <v>45000</v>
      </c>
      <c r="F94" s="109"/>
      <c r="G94" s="110"/>
      <c r="H94" s="99"/>
    </row>
    <row r="95" spans="1:8" ht="16.7" customHeight="1">
      <c r="A95" s="7"/>
      <c r="B95" s="69"/>
      <c r="C95" s="71"/>
      <c r="D95" s="76" t="s">
        <v>547</v>
      </c>
      <c r="E95" s="67"/>
      <c r="F95" s="109"/>
      <c r="G95" s="110"/>
      <c r="H95" s="99"/>
    </row>
    <row r="96" spans="1:8" ht="16.7" customHeight="1">
      <c r="A96" s="7" t="s">
        <v>10</v>
      </c>
      <c r="B96" s="69" t="s">
        <v>10</v>
      </c>
      <c r="C96" s="71" t="s">
        <v>10</v>
      </c>
      <c r="D96" s="68" t="s">
        <v>382</v>
      </c>
      <c r="E96" s="67">
        <f>SUM(E97:E98)</f>
        <v>80000</v>
      </c>
      <c r="F96" s="109"/>
      <c r="G96" s="110"/>
      <c r="H96" s="91">
        <f>SUM(E96:G96)</f>
        <v>80000</v>
      </c>
    </row>
    <row r="97" spans="1:9" ht="16.7" customHeight="1">
      <c r="A97" s="7" t="s">
        <v>10</v>
      </c>
      <c r="B97" s="69" t="s">
        <v>10</v>
      </c>
      <c r="C97" s="71" t="s">
        <v>10</v>
      </c>
      <c r="D97" s="68" t="s">
        <v>381</v>
      </c>
      <c r="E97" s="67">
        <v>40000</v>
      </c>
      <c r="F97" s="109"/>
      <c r="G97" s="110"/>
      <c r="H97" s="99"/>
    </row>
    <row r="98" spans="1:9" ht="16.7" customHeight="1">
      <c r="A98" s="7" t="s">
        <v>10</v>
      </c>
      <c r="B98" s="69" t="s">
        <v>10</v>
      </c>
      <c r="C98" s="71" t="s">
        <v>10</v>
      </c>
      <c r="D98" s="68" t="s">
        <v>380</v>
      </c>
      <c r="E98" s="67">
        <v>40000</v>
      </c>
      <c r="F98" s="109"/>
      <c r="G98" s="110"/>
      <c r="H98" s="99"/>
    </row>
    <row r="99" spans="1:9" ht="16.7" customHeight="1">
      <c r="A99" s="7" t="s">
        <v>10</v>
      </c>
      <c r="B99" s="69" t="s">
        <v>10</v>
      </c>
      <c r="C99" s="71" t="s">
        <v>10</v>
      </c>
      <c r="D99" s="68" t="s">
        <v>379</v>
      </c>
      <c r="E99" s="67">
        <v>50000</v>
      </c>
      <c r="F99" s="109"/>
      <c r="G99" s="110">
        <f>55000-50000</f>
        <v>5000</v>
      </c>
      <c r="H99" s="91">
        <f>SUM(E99:G99)</f>
        <v>55000</v>
      </c>
    </row>
    <row r="100" spans="1:9" ht="16.7" customHeight="1">
      <c r="A100" s="7"/>
      <c r="B100" s="69"/>
      <c r="C100" s="71"/>
      <c r="D100" s="76" t="s">
        <v>548</v>
      </c>
      <c r="E100" s="67"/>
      <c r="F100" s="109"/>
      <c r="G100" s="110"/>
      <c r="H100" s="104"/>
    </row>
    <row r="101" spans="1:9" ht="16.7" customHeight="1">
      <c r="A101" s="7" t="s">
        <v>10</v>
      </c>
      <c r="B101" s="69" t="s">
        <v>10</v>
      </c>
      <c r="C101" s="11" t="s">
        <v>378</v>
      </c>
      <c r="D101" s="73"/>
      <c r="E101" s="72">
        <f>E102+E113+E117+E121+E124+E126+E128</f>
        <v>12662420</v>
      </c>
      <c r="F101" s="116">
        <f>F102+F113+F117+F121+F124+F126+F128</f>
        <v>-1016520</v>
      </c>
      <c r="G101" s="116"/>
      <c r="H101" s="98">
        <f>SUM(E101:G101)</f>
        <v>11645900</v>
      </c>
      <c r="I101" s="151"/>
    </row>
    <row r="102" spans="1:9" ht="16.7" customHeight="1">
      <c r="A102" s="7"/>
      <c r="B102" s="69"/>
      <c r="C102" s="71"/>
      <c r="D102" s="68" t="s">
        <v>377</v>
      </c>
      <c r="E102" s="67">
        <f>E103+E109</f>
        <v>8983200</v>
      </c>
      <c r="F102" s="109">
        <f>8680000-8983200</f>
        <v>-303200</v>
      </c>
      <c r="G102" s="110"/>
      <c r="H102" s="91">
        <f>SUM(E102:G102)</f>
        <v>8680000</v>
      </c>
    </row>
    <row r="103" spans="1:9" ht="16.7" customHeight="1">
      <c r="A103" s="7" t="s">
        <v>10</v>
      </c>
      <c r="B103" s="69" t="s">
        <v>10</v>
      </c>
      <c r="C103" s="71" t="s">
        <v>10</v>
      </c>
      <c r="D103" s="68" t="s">
        <v>376</v>
      </c>
      <c r="E103" s="67">
        <f>SUM(E104:E108)</f>
        <v>8536800</v>
      </c>
      <c r="F103" s="109"/>
      <c r="G103" s="110"/>
      <c r="H103" s="99"/>
    </row>
    <row r="104" spans="1:9" ht="16.7" customHeight="1">
      <c r="A104" s="7" t="s">
        <v>10</v>
      </c>
      <c r="B104" s="69" t="s">
        <v>10</v>
      </c>
      <c r="C104" s="71" t="s">
        <v>10</v>
      </c>
      <c r="D104" s="68" t="s">
        <v>375</v>
      </c>
      <c r="E104" s="67">
        <v>360000</v>
      </c>
      <c r="F104" s="109"/>
      <c r="G104" s="110"/>
      <c r="H104" s="99"/>
    </row>
    <row r="105" spans="1:9" ht="16.7" customHeight="1">
      <c r="A105" s="7" t="s">
        <v>10</v>
      </c>
      <c r="B105" s="69" t="s">
        <v>10</v>
      </c>
      <c r="C105" s="71" t="s">
        <v>10</v>
      </c>
      <c r="D105" s="68" t="s">
        <v>374</v>
      </c>
      <c r="E105" s="67">
        <v>3055200</v>
      </c>
      <c r="F105" s="109"/>
      <c r="G105" s="110"/>
      <c r="H105" s="99"/>
    </row>
    <row r="106" spans="1:9" ht="16.7" customHeight="1">
      <c r="A106" s="7" t="s">
        <v>10</v>
      </c>
      <c r="B106" s="69" t="s">
        <v>10</v>
      </c>
      <c r="C106" s="71" t="s">
        <v>10</v>
      </c>
      <c r="D106" s="68" t="s">
        <v>373</v>
      </c>
      <c r="E106" s="67">
        <v>1596000</v>
      </c>
      <c r="F106" s="109"/>
      <c r="G106" s="110"/>
      <c r="H106" s="99"/>
    </row>
    <row r="107" spans="1:9" ht="16.7" customHeight="1">
      <c r="A107" s="7"/>
      <c r="B107" s="69"/>
      <c r="C107" s="71"/>
      <c r="D107" s="68" t="s">
        <v>372</v>
      </c>
      <c r="E107" s="67">
        <v>2390400</v>
      </c>
      <c r="F107" s="109"/>
      <c r="G107" s="110"/>
      <c r="H107" s="99"/>
    </row>
    <row r="108" spans="1:9" ht="16.7" customHeight="1">
      <c r="A108" s="7"/>
      <c r="B108" s="69"/>
      <c r="C108" s="71"/>
      <c r="D108" s="68" t="s">
        <v>371</v>
      </c>
      <c r="E108" s="67">
        <v>1135200</v>
      </c>
      <c r="F108" s="109"/>
      <c r="G108" s="110"/>
      <c r="H108" s="99"/>
    </row>
    <row r="109" spans="1:9" ht="16.7" customHeight="1">
      <c r="A109" s="7" t="s">
        <v>10</v>
      </c>
      <c r="B109" s="69" t="s">
        <v>10</v>
      </c>
      <c r="C109" s="71" t="s">
        <v>10</v>
      </c>
      <c r="D109" s="68" t="s">
        <v>370</v>
      </c>
      <c r="E109" s="67">
        <f>SUM(E110:E111)</f>
        <v>446400</v>
      </c>
      <c r="F109" s="109"/>
      <c r="G109" s="110"/>
      <c r="H109" s="99"/>
    </row>
    <row r="110" spans="1:9" ht="16.7" customHeight="1">
      <c r="A110" s="7"/>
      <c r="B110" s="69"/>
      <c r="C110" s="71"/>
      <c r="D110" s="68" t="s">
        <v>466</v>
      </c>
      <c r="E110" s="67">
        <v>115200</v>
      </c>
      <c r="F110" s="109"/>
      <c r="G110" s="110"/>
      <c r="H110" s="99"/>
    </row>
    <row r="111" spans="1:9" ht="16.7" customHeight="1">
      <c r="A111" s="7" t="s">
        <v>10</v>
      </c>
      <c r="B111" s="69" t="s">
        <v>10</v>
      </c>
      <c r="C111" s="71" t="s">
        <v>10</v>
      </c>
      <c r="D111" s="68" t="s">
        <v>465</v>
      </c>
      <c r="E111" s="67">
        <v>331200</v>
      </c>
      <c r="F111" s="109"/>
      <c r="G111" s="110"/>
      <c r="H111" s="99"/>
    </row>
    <row r="112" spans="1:9" ht="16.7" customHeight="1">
      <c r="A112" s="7"/>
      <c r="B112" s="69"/>
      <c r="C112" s="71"/>
      <c r="D112" s="76" t="s">
        <v>528</v>
      </c>
      <c r="E112" s="67"/>
      <c r="F112" s="109"/>
      <c r="G112" s="110"/>
      <c r="H112" s="99"/>
    </row>
    <row r="113" spans="1:8" ht="16.7" customHeight="1">
      <c r="A113" s="7" t="s">
        <v>10</v>
      </c>
      <c r="B113" s="69" t="s">
        <v>10</v>
      </c>
      <c r="C113" s="71" t="s">
        <v>10</v>
      </c>
      <c r="D113" s="68" t="s">
        <v>369</v>
      </c>
      <c r="E113" s="67">
        <f>SUM(E114:E115)</f>
        <v>124500</v>
      </c>
      <c r="F113" s="109">
        <f>60000-124500</f>
        <v>-64500</v>
      </c>
      <c r="G113" s="110"/>
      <c r="H113" s="91">
        <f>SUM(E113:G113)</f>
        <v>60000</v>
      </c>
    </row>
    <row r="114" spans="1:8" ht="16.7" customHeight="1">
      <c r="A114" s="7" t="s">
        <v>10</v>
      </c>
      <c r="B114" s="69" t="s">
        <v>10</v>
      </c>
      <c r="C114" s="71" t="s">
        <v>10</v>
      </c>
      <c r="D114" s="68" t="s">
        <v>368</v>
      </c>
      <c r="E114" s="67">
        <v>4500</v>
      </c>
      <c r="F114" s="109"/>
      <c r="G114" s="110"/>
      <c r="H114" s="99"/>
    </row>
    <row r="115" spans="1:8" ht="16.7" customHeight="1">
      <c r="A115" s="7" t="s">
        <v>10</v>
      </c>
      <c r="B115" s="69" t="s">
        <v>10</v>
      </c>
      <c r="C115" s="71" t="s">
        <v>10</v>
      </c>
      <c r="D115" s="68" t="s">
        <v>367</v>
      </c>
      <c r="E115" s="67">
        <v>120000</v>
      </c>
      <c r="F115" s="109"/>
      <c r="G115" s="110"/>
      <c r="H115" s="99"/>
    </row>
    <row r="116" spans="1:8" ht="16.7" customHeight="1">
      <c r="A116" s="7"/>
      <c r="B116" s="69"/>
      <c r="C116" s="71"/>
      <c r="D116" s="76" t="s">
        <v>529</v>
      </c>
      <c r="E116" s="67"/>
      <c r="F116" s="109"/>
      <c r="G116" s="110"/>
      <c r="H116" s="99"/>
    </row>
    <row r="117" spans="1:8" ht="16.7" customHeight="1">
      <c r="A117" s="7" t="s">
        <v>10</v>
      </c>
      <c r="B117" s="69" t="s">
        <v>10</v>
      </c>
      <c r="C117" s="71" t="s">
        <v>10</v>
      </c>
      <c r="D117" s="68" t="s">
        <v>366</v>
      </c>
      <c r="E117" s="67">
        <f>SUM(E118:E119)</f>
        <v>482520</v>
      </c>
      <c r="F117" s="109">
        <f>590300-482520</f>
        <v>107780</v>
      </c>
      <c r="G117" s="110"/>
      <c r="H117" s="91">
        <f>SUM(E117:G117)</f>
        <v>590300</v>
      </c>
    </row>
    <row r="118" spans="1:8" ht="16.7" customHeight="1">
      <c r="A118" s="7" t="s">
        <v>10</v>
      </c>
      <c r="B118" s="69" t="s">
        <v>10</v>
      </c>
      <c r="C118" s="71" t="s">
        <v>10</v>
      </c>
      <c r="D118" s="68" t="s">
        <v>365</v>
      </c>
      <c r="E118" s="67">
        <v>446520</v>
      </c>
      <c r="F118" s="109"/>
      <c r="G118" s="110"/>
      <c r="H118" s="99"/>
    </row>
    <row r="119" spans="1:8" ht="16.7" customHeight="1">
      <c r="A119" s="7" t="s">
        <v>10</v>
      </c>
      <c r="B119" s="69" t="s">
        <v>10</v>
      </c>
      <c r="C119" s="71" t="s">
        <v>10</v>
      </c>
      <c r="D119" s="68" t="s">
        <v>364</v>
      </c>
      <c r="E119" s="67">
        <v>36000</v>
      </c>
      <c r="F119" s="109"/>
      <c r="G119" s="110"/>
      <c r="H119" s="99"/>
    </row>
    <row r="120" spans="1:8" ht="16.7" customHeight="1">
      <c r="A120" s="7"/>
      <c r="B120" s="69"/>
      <c r="C120" s="71"/>
      <c r="D120" s="76" t="s">
        <v>530</v>
      </c>
      <c r="E120" s="67"/>
      <c r="F120" s="109"/>
      <c r="G120" s="110"/>
      <c r="H120" s="99"/>
    </row>
    <row r="121" spans="1:8" ht="16.7" customHeight="1">
      <c r="A121" s="7" t="s">
        <v>10</v>
      </c>
      <c r="B121" s="69" t="s">
        <v>10</v>
      </c>
      <c r="C121" s="71" t="s">
        <v>10</v>
      </c>
      <c r="D121" s="68" t="s">
        <v>363</v>
      </c>
      <c r="E121" s="67">
        <f>SUM(E122:E123)</f>
        <v>850000</v>
      </c>
      <c r="F121" s="109"/>
      <c r="G121" s="110"/>
      <c r="H121" s="91">
        <f>SUM(E121:G121)</f>
        <v>850000</v>
      </c>
    </row>
    <row r="122" spans="1:8" ht="16.7" customHeight="1">
      <c r="A122" s="7" t="s">
        <v>10</v>
      </c>
      <c r="B122" s="69" t="s">
        <v>10</v>
      </c>
      <c r="C122" s="71" t="s">
        <v>10</v>
      </c>
      <c r="D122" s="68" t="s">
        <v>362</v>
      </c>
      <c r="E122" s="67">
        <v>800000</v>
      </c>
      <c r="F122" s="109"/>
      <c r="G122" s="110"/>
      <c r="H122" s="99"/>
    </row>
    <row r="123" spans="1:8" ht="16.7" customHeight="1">
      <c r="A123" s="7"/>
      <c r="B123" s="69"/>
      <c r="C123" s="71"/>
      <c r="D123" s="68" t="s">
        <v>361</v>
      </c>
      <c r="E123" s="67">
        <v>50000</v>
      </c>
      <c r="F123" s="109"/>
      <c r="G123" s="110"/>
      <c r="H123" s="99"/>
    </row>
    <row r="124" spans="1:8" ht="16.7" customHeight="1">
      <c r="A124" s="7" t="s">
        <v>10</v>
      </c>
      <c r="B124" s="69" t="s">
        <v>10</v>
      </c>
      <c r="C124" s="71" t="s">
        <v>10</v>
      </c>
      <c r="D124" s="68" t="s">
        <v>360</v>
      </c>
      <c r="E124" s="67">
        <v>300000</v>
      </c>
      <c r="F124" s="109">
        <f>215000-300000</f>
        <v>-85000</v>
      </c>
      <c r="G124" s="110"/>
      <c r="H124" s="91">
        <f>SUM(E124:G124)</f>
        <v>215000</v>
      </c>
    </row>
    <row r="125" spans="1:8" ht="16.7" customHeight="1">
      <c r="A125" s="7"/>
      <c r="B125" s="69"/>
      <c r="C125" s="71"/>
      <c r="D125" s="76" t="s">
        <v>531</v>
      </c>
      <c r="E125" s="67"/>
      <c r="F125" s="109"/>
      <c r="G125" s="110"/>
      <c r="H125" s="99"/>
    </row>
    <row r="126" spans="1:8" ht="16.7" customHeight="1">
      <c r="A126" s="7"/>
      <c r="B126" s="69"/>
      <c r="C126" s="71"/>
      <c r="D126" s="68" t="s">
        <v>359</v>
      </c>
      <c r="E126" s="67">
        <v>387200</v>
      </c>
      <c r="F126" s="109">
        <f>(1600*116)-387200</f>
        <v>-201600</v>
      </c>
      <c r="G126" s="110"/>
      <c r="H126" s="91">
        <f>SUM(E126:G126)</f>
        <v>185600</v>
      </c>
    </row>
    <row r="127" spans="1:8" ht="16.7" customHeight="1">
      <c r="A127" s="7"/>
      <c r="B127" s="69"/>
      <c r="C127" s="71"/>
      <c r="D127" s="76" t="s">
        <v>532</v>
      </c>
      <c r="E127" s="67"/>
      <c r="F127" s="109"/>
      <c r="G127" s="110"/>
      <c r="H127" s="99"/>
    </row>
    <row r="128" spans="1:8" ht="16.7" customHeight="1">
      <c r="A128" s="7"/>
      <c r="B128" s="69"/>
      <c r="C128" s="71"/>
      <c r="D128" s="68" t="s">
        <v>358</v>
      </c>
      <c r="E128" s="67">
        <v>1535000</v>
      </c>
      <c r="F128" s="109">
        <f>1065000-1535000</f>
        <v>-470000</v>
      </c>
      <c r="G128" s="110"/>
      <c r="H128" s="91">
        <f>SUM(E128:G128)</f>
        <v>1065000</v>
      </c>
    </row>
    <row r="129" spans="1:9" ht="16.7" customHeight="1">
      <c r="A129" s="7"/>
      <c r="B129" s="69"/>
      <c r="C129" s="71"/>
      <c r="D129" s="76" t="s">
        <v>533</v>
      </c>
      <c r="E129" s="67"/>
      <c r="F129" s="109"/>
      <c r="G129" s="110"/>
      <c r="H129" s="100"/>
    </row>
    <row r="130" spans="1:9" ht="16.7" customHeight="1">
      <c r="A130" s="7" t="s">
        <v>10</v>
      </c>
      <c r="B130" s="69" t="s">
        <v>10</v>
      </c>
      <c r="C130" s="11" t="s">
        <v>357</v>
      </c>
      <c r="D130" s="73"/>
      <c r="E130" s="72">
        <f>E131+E140+E135</f>
        <v>179100</v>
      </c>
      <c r="F130" s="116"/>
      <c r="G130" s="117"/>
      <c r="H130" s="103">
        <f t="shared" si="1"/>
        <v>179100</v>
      </c>
    </row>
    <row r="131" spans="1:9" ht="16.7" customHeight="1">
      <c r="A131" s="7"/>
      <c r="B131" s="69"/>
      <c r="C131" s="71"/>
      <c r="D131" s="68" t="s">
        <v>356</v>
      </c>
      <c r="E131" s="67">
        <f>SUM(E132:E134)</f>
        <v>37700</v>
      </c>
      <c r="F131" s="109"/>
      <c r="G131" s="110"/>
      <c r="H131" s="99"/>
    </row>
    <row r="132" spans="1:9" ht="16.7" customHeight="1">
      <c r="A132" s="7"/>
      <c r="B132" s="69"/>
      <c r="C132" s="71"/>
      <c r="D132" s="68" t="s">
        <v>355</v>
      </c>
      <c r="E132" s="67">
        <v>3500</v>
      </c>
      <c r="F132" s="109"/>
      <c r="G132" s="110"/>
      <c r="H132" s="99"/>
    </row>
    <row r="133" spans="1:9" ht="16.7" customHeight="1">
      <c r="A133" s="7"/>
      <c r="B133" s="69"/>
      <c r="C133" s="69"/>
      <c r="D133" s="68" t="s">
        <v>354</v>
      </c>
      <c r="E133" s="67">
        <v>3000</v>
      </c>
      <c r="F133" s="109"/>
      <c r="G133" s="110"/>
      <c r="H133" s="99"/>
    </row>
    <row r="134" spans="1:9" ht="16.7" customHeight="1">
      <c r="A134" s="7"/>
      <c r="B134" s="69"/>
      <c r="C134" s="69"/>
      <c r="D134" s="68" t="s">
        <v>353</v>
      </c>
      <c r="E134" s="67">
        <v>31200</v>
      </c>
      <c r="F134" s="109"/>
      <c r="G134" s="110"/>
      <c r="H134" s="99"/>
    </row>
    <row r="135" spans="1:9" ht="16.7" customHeight="1">
      <c r="A135" s="7"/>
      <c r="B135" s="69"/>
      <c r="C135" s="69"/>
      <c r="D135" s="68" t="s">
        <v>352</v>
      </c>
      <c r="E135" s="67">
        <f>SUM(E136:E139)</f>
        <v>75400</v>
      </c>
      <c r="F135" s="109"/>
      <c r="G135" s="110"/>
      <c r="H135" s="99"/>
    </row>
    <row r="136" spans="1:9" ht="16.7" customHeight="1">
      <c r="A136" s="7"/>
      <c r="B136" s="69"/>
      <c r="C136" s="69"/>
      <c r="D136" s="68" t="s">
        <v>351</v>
      </c>
      <c r="E136" s="67">
        <v>15600</v>
      </c>
      <c r="F136" s="109"/>
      <c r="G136" s="110"/>
      <c r="H136" s="99"/>
    </row>
    <row r="137" spans="1:9" ht="16.7" customHeight="1">
      <c r="A137" s="7"/>
      <c r="B137" s="69"/>
      <c r="C137" s="69"/>
      <c r="D137" s="68" t="s">
        <v>350</v>
      </c>
      <c r="E137" s="67">
        <v>6800</v>
      </c>
      <c r="F137" s="109"/>
      <c r="G137" s="110"/>
      <c r="H137" s="99"/>
    </row>
    <row r="138" spans="1:9" ht="16.7" customHeight="1">
      <c r="A138" s="7"/>
      <c r="B138" s="69"/>
      <c r="C138" s="69"/>
      <c r="D138" s="68" t="s">
        <v>349</v>
      </c>
      <c r="E138" s="67">
        <v>33000</v>
      </c>
      <c r="F138" s="109"/>
      <c r="G138" s="110"/>
      <c r="H138" s="99"/>
    </row>
    <row r="139" spans="1:9" ht="16.7" customHeight="1">
      <c r="A139" s="7"/>
      <c r="B139" s="69"/>
      <c r="C139" s="69"/>
      <c r="D139" s="68" t="s">
        <v>348</v>
      </c>
      <c r="E139" s="67">
        <v>20000</v>
      </c>
      <c r="F139" s="109"/>
      <c r="G139" s="110"/>
      <c r="H139" s="99"/>
    </row>
    <row r="140" spans="1:9" ht="16.7" customHeight="1">
      <c r="A140" s="7"/>
      <c r="B140" s="69"/>
      <c r="C140" s="69"/>
      <c r="D140" s="68" t="s">
        <v>347</v>
      </c>
      <c r="E140" s="67">
        <f>SUM(E141:E142)</f>
        <v>66000</v>
      </c>
      <c r="F140" s="109"/>
      <c r="G140" s="110"/>
      <c r="H140" s="99"/>
    </row>
    <row r="141" spans="1:9" ht="16.7" customHeight="1">
      <c r="A141" s="7" t="s">
        <v>10</v>
      </c>
      <c r="B141" s="69" t="s">
        <v>10</v>
      </c>
      <c r="C141" s="69" t="s">
        <v>10</v>
      </c>
      <c r="D141" s="68" t="s">
        <v>346</v>
      </c>
      <c r="E141" s="67">
        <v>36000</v>
      </c>
      <c r="F141" s="109"/>
      <c r="G141" s="110"/>
      <c r="H141" s="99"/>
    </row>
    <row r="142" spans="1:9" ht="16.7" customHeight="1">
      <c r="A142" s="7" t="s">
        <v>10</v>
      </c>
      <c r="B142" s="69" t="s">
        <v>10</v>
      </c>
      <c r="C142" s="69" t="s">
        <v>10</v>
      </c>
      <c r="D142" s="68" t="s">
        <v>345</v>
      </c>
      <c r="E142" s="67">
        <v>30000</v>
      </c>
      <c r="F142" s="109"/>
      <c r="G142" s="110"/>
      <c r="H142" s="100"/>
    </row>
    <row r="143" spans="1:9" ht="16.7" customHeight="1">
      <c r="A143" s="71" t="s">
        <v>10</v>
      </c>
      <c r="B143" s="181" t="s">
        <v>344</v>
      </c>
      <c r="C143" s="183"/>
      <c r="D143" s="64" t="s">
        <v>10</v>
      </c>
      <c r="E143" s="63">
        <f>E144+E158+E169+E174+E178+E191+E195+E224+E231+E244+E248+E259+E269</f>
        <v>2025080</v>
      </c>
      <c r="F143" s="107">
        <f>F144+F158+F169+F174+F178+F191+F195+F224+F231+F244+F248+F259+F269</f>
        <v>-211200</v>
      </c>
      <c r="G143" s="107">
        <f>G144+G158+G169+G174+G178+G191+G195+G224+G231+G244+G248+G259+G269</f>
        <v>349400</v>
      </c>
      <c r="H143" s="94">
        <f t="shared" ref="H143:H195" si="4">SUM(E143:G143)</f>
        <v>2163280</v>
      </c>
    </row>
    <row r="144" spans="1:9" ht="16.7" customHeight="1">
      <c r="A144" s="7" t="s">
        <v>10</v>
      </c>
      <c r="B144" s="90" t="s">
        <v>10</v>
      </c>
      <c r="C144" s="5" t="s">
        <v>343</v>
      </c>
      <c r="D144" s="68"/>
      <c r="E144" s="75">
        <f>E145+E148+E153</f>
        <v>298800</v>
      </c>
      <c r="F144" s="113"/>
      <c r="G144" s="113">
        <f t="shared" ref="G144" si="5">G145+G148+G153</f>
        <v>-27030</v>
      </c>
      <c r="H144" s="101">
        <f t="shared" si="4"/>
        <v>271770</v>
      </c>
      <c r="I144" s="151"/>
    </row>
    <row r="145" spans="1:9" ht="16.7" customHeight="1">
      <c r="A145" s="7"/>
      <c r="B145" s="69"/>
      <c r="C145" s="5"/>
      <c r="D145" s="68" t="s">
        <v>342</v>
      </c>
      <c r="E145" s="67">
        <f>SUM(E146:E147)</f>
        <v>40800</v>
      </c>
      <c r="F145" s="109"/>
      <c r="G145" s="110"/>
      <c r="H145" s="152">
        <f>SUM(E145:G145)</f>
        <v>40800</v>
      </c>
    </row>
    <row r="146" spans="1:9" ht="16.7" customHeight="1">
      <c r="A146" s="7" t="s">
        <v>10</v>
      </c>
      <c r="B146" s="69" t="s">
        <v>10</v>
      </c>
      <c r="C146" s="71"/>
      <c r="D146" s="68" t="s">
        <v>341</v>
      </c>
      <c r="E146" s="67">
        <v>25800</v>
      </c>
      <c r="F146" s="109"/>
      <c r="G146" s="110"/>
      <c r="H146" s="152"/>
    </row>
    <row r="147" spans="1:9" ht="16.7" customHeight="1">
      <c r="A147" s="7"/>
      <c r="B147" s="69"/>
      <c r="C147" s="71"/>
      <c r="D147" s="68" t="s">
        <v>340</v>
      </c>
      <c r="E147" s="67">
        <v>15000</v>
      </c>
      <c r="F147" s="109"/>
      <c r="G147" s="110"/>
      <c r="H147" s="152"/>
    </row>
    <row r="148" spans="1:9" ht="16.7" customHeight="1">
      <c r="A148" s="7"/>
      <c r="B148" s="69"/>
      <c r="C148" s="71"/>
      <c r="D148" s="68" t="s">
        <v>339</v>
      </c>
      <c r="E148" s="67">
        <f>SUM(E149:E151)</f>
        <v>200000</v>
      </c>
      <c r="F148" s="109"/>
      <c r="G148" s="110">
        <v>-27030</v>
      </c>
      <c r="H148" s="152">
        <f>SUM(E148:G148)</f>
        <v>172970</v>
      </c>
    </row>
    <row r="149" spans="1:9" ht="16.7" customHeight="1">
      <c r="A149" s="7"/>
      <c r="B149" s="69"/>
      <c r="C149" s="71"/>
      <c r="D149" s="68" t="s">
        <v>338</v>
      </c>
      <c r="E149" s="67">
        <v>100000</v>
      </c>
      <c r="F149" s="109"/>
      <c r="G149" s="110"/>
      <c r="H149" s="152"/>
    </row>
    <row r="150" spans="1:9" ht="16.7" customHeight="1">
      <c r="A150" s="7"/>
      <c r="B150" s="69"/>
      <c r="C150" s="71"/>
      <c r="D150" s="68" t="s">
        <v>337</v>
      </c>
      <c r="E150" s="67">
        <v>64000</v>
      </c>
      <c r="F150" s="109"/>
      <c r="G150" s="110"/>
      <c r="H150" s="152"/>
    </row>
    <row r="151" spans="1:9" ht="16.7" customHeight="1">
      <c r="A151" s="7"/>
      <c r="B151" s="69"/>
      <c r="C151" s="71"/>
      <c r="D151" s="68" t="s">
        <v>336</v>
      </c>
      <c r="E151" s="67">
        <v>36000</v>
      </c>
      <c r="F151" s="109"/>
      <c r="G151" s="110"/>
      <c r="H151" s="152"/>
    </row>
    <row r="152" spans="1:9" ht="16.7" customHeight="1">
      <c r="A152" s="7"/>
      <c r="B152" s="69"/>
      <c r="C152" s="71"/>
      <c r="D152" s="76" t="s">
        <v>534</v>
      </c>
      <c r="E152" s="67"/>
      <c r="F152" s="109"/>
      <c r="G152" s="110"/>
      <c r="H152" s="152"/>
    </row>
    <row r="153" spans="1:9" ht="16.7" customHeight="1">
      <c r="A153" s="7"/>
      <c r="B153" s="69"/>
      <c r="C153" s="71"/>
      <c r="D153" s="68" t="s">
        <v>335</v>
      </c>
      <c r="E153" s="67">
        <f>SUM(E154:E157)</f>
        <v>58000</v>
      </c>
      <c r="F153" s="109"/>
      <c r="G153" s="110"/>
      <c r="H153" s="152">
        <f>SUM(E153:G153)</f>
        <v>58000</v>
      </c>
    </row>
    <row r="154" spans="1:9" ht="16.7" customHeight="1">
      <c r="A154" s="7"/>
      <c r="B154" s="69"/>
      <c r="C154" s="71"/>
      <c r="D154" s="68" t="s">
        <v>334</v>
      </c>
      <c r="E154" s="67">
        <v>10000</v>
      </c>
      <c r="F154" s="109"/>
      <c r="G154" s="110"/>
      <c r="H154" s="102"/>
    </row>
    <row r="155" spans="1:9" ht="16.7" customHeight="1">
      <c r="A155" s="7"/>
      <c r="B155" s="69"/>
      <c r="C155" s="71"/>
      <c r="D155" s="68" t="s">
        <v>514</v>
      </c>
      <c r="E155" s="67">
        <v>16000</v>
      </c>
      <c r="F155" s="109"/>
      <c r="G155" s="110"/>
      <c r="H155" s="102"/>
    </row>
    <row r="156" spans="1:9" ht="16.7" customHeight="1">
      <c r="A156" s="7"/>
      <c r="B156" s="69"/>
      <c r="C156" s="71"/>
      <c r="D156" s="68" t="s">
        <v>512</v>
      </c>
      <c r="E156" s="67">
        <v>20000</v>
      </c>
      <c r="F156" s="109"/>
      <c r="G156" s="110"/>
      <c r="H156" s="102"/>
    </row>
    <row r="157" spans="1:9" ht="16.7" customHeight="1">
      <c r="A157" s="7"/>
      <c r="B157" s="69"/>
      <c r="C157" s="71"/>
      <c r="D157" s="68" t="s">
        <v>513</v>
      </c>
      <c r="E157" s="67">
        <v>12000</v>
      </c>
      <c r="F157" s="109"/>
      <c r="G157" s="110"/>
      <c r="H157" s="102"/>
    </row>
    <row r="158" spans="1:9" ht="16.7" customHeight="1">
      <c r="A158" s="7" t="s">
        <v>10</v>
      </c>
      <c r="B158" s="69" t="s">
        <v>10</v>
      </c>
      <c r="C158" s="11" t="s">
        <v>333</v>
      </c>
      <c r="D158" s="92"/>
      <c r="E158" s="72">
        <f>E159</f>
        <v>203000</v>
      </c>
      <c r="F158" s="116">
        <f>F167</f>
        <v>18800</v>
      </c>
      <c r="G158" s="116">
        <f>G159+G164+G165+G166+G168</f>
        <v>385340</v>
      </c>
      <c r="H158" s="101">
        <f>SUM(E158:G158)</f>
        <v>607140</v>
      </c>
      <c r="I158" s="151"/>
    </row>
    <row r="159" spans="1:9" ht="16.7" customHeight="1">
      <c r="A159" s="7"/>
      <c r="B159" s="69"/>
      <c r="C159" s="71"/>
      <c r="D159" s="87" t="s">
        <v>332</v>
      </c>
      <c r="E159" s="67">
        <f>SUM(E160:E162)</f>
        <v>203000</v>
      </c>
      <c r="F159" s="123"/>
      <c r="G159" s="109">
        <f>SUM(G160:G163)</f>
        <v>-58290</v>
      </c>
      <c r="H159" s="152">
        <f>SUM(E159:G159)</f>
        <v>144710</v>
      </c>
    </row>
    <row r="160" spans="1:9" ht="16.7" customHeight="1">
      <c r="A160" s="7" t="s">
        <v>10</v>
      </c>
      <c r="B160" s="69" t="s">
        <v>10</v>
      </c>
      <c r="C160" s="71"/>
      <c r="D160" s="87" t="s">
        <v>469</v>
      </c>
      <c r="E160" s="67">
        <v>55622</v>
      </c>
      <c r="F160" s="123"/>
      <c r="G160" s="109"/>
      <c r="H160" s="102"/>
    </row>
    <row r="161" spans="1:8" ht="16.7" customHeight="1">
      <c r="A161" s="7"/>
      <c r="B161" s="69"/>
      <c r="C161" s="71"/>
      <c r="D161" s="87" t="s">
        <v>331</v>
      </c>
      <c r="E161" s="67">
        <v>106778</v>
      </c>
      <c r="F161" s="123"/>
      <c r="G161" s="109"/>
      <c r="H161" s="102"/>
    </row>
    <row r="162" spans="1:8" ht="16.7" customHeight="1">
      <c r="A162" s="7" t="s">
        <v>10</v>
      </c>
      <c r="B162" s="69" t="s">
        <v>10</v>
      </c>
      <c r="C162" s="71"/>
      <c r="D162" s="87" t="s">
        <v>330</v>
      </c>
      <c r="E162" s="67">
        <v>40600</v>
      </c>
      <c r="F162" s="123"/>
      <c r="G162" s="109"/>
      <c r="H162" s="102"/>
    </row>
    <row r="163" spans="1:8" ht="16.7" customHeight="1">
      <c r="A163" s="7"/>
      <c r="B163" s="69"/>
      <c r="C163" s="71"/>
      <c r="D163" s="154" t="s">
        <v>535</v>
      </c>
      <c r="E163" s="67"/>
      <c r="F163" s="124"/>
      <c r="G163" s="109">
        <f>144710-203000</f>
        <v>-58290</v>
      </c>
      <c r="H163" s="102"/>
    </row>
    <row r="164" spans="1:8" ht="16.7" customHeight="1">
      <c r="A164" s="7"/>
      <c r="B164" s="69"/>
      <c r="C164" s="71"/>
      <c r="D164" s="87" t="s">
        <v>515</v>
      </c>
      <c r="E164" s="97"/>
      <c r="F164" s="124"/>
      <c r="G164" s="109">
        <v>98660</v>
      </c>
      <c r="H164" s="152">
        <f>SUM(E164:G164)</f>
        <v>98660</v>
      </c>
    </row>
    <row r="165" spans="1:8" ht="16.7" customHeight="1">
      <c r="A165" s="7"/>
      <c r="B165" s="69"/>
      <c r="C165" s="71"/>
      <c r="D165" s="87" t="s">
        <v>516</v>
      </c>
      <c r="E165" s="97"/>
      <c r="F165" s="124"/>
      <c r="G165" s="109">
        <v>22700</v>
      </c>
      <c r="H165" s="152">
        <f>SUM(E165:G165)</f>
        <v>22700</v>
      </c>
    </row>
    <row r="166" spans="1:8" ht="16.7" customHeight="1">
      <c r="A166" s="7"/>
      <c r="B166" s="69"/>
      <c r="C166" s="71"/>
      <c r="D166" s="87" t="s">
        <v>517</v>
      </c>
      <c r="E166" s="67">
        <v>0</v>
      </c>
      <c r="F166" s="124"/>
      <c r="G166" s="109">
        <v>278640</v>
      </c>
      <c r="H166" s="152">
        <f>SUM(E166:G166)</f>
        <v>278640</v>
      </c>
    </row>
    <row r="167" spans="1:8" ht="16.7" customHeight="1">
      <c r="A167" s="7"/>
      <c r="B167" s="69"/>
      <c r="C167" s="71"/>
      <c r="D167" s="154" t="s">
        <v>554</v>
      </c>
      <c r="E167" s="67"/>
      <c r="F167" s="125">
        <v>18800</v>
      </c>
      <c r="G167" s="109"/>
      <c r="H167" s="152">
        <f>SUM(E167:G167)</f>
        <v>18800</v>
      </c>
    </row>
    <row r="168" spans="1:8" ht="16.7" customHeight="1">
      <c r="A168" s="7"/>
      <c r="B168" s="69"/>
      <c r="C168" s="79"/>
      <c r="D168" s="78" t="s">
        <v>518</v>
      </c>
      <c r="E168" s="77"/>
      <c r="F168" s="124"/>
      <c r="G168" s="119">
        <v>43630</v>
      </c>
      <c r="H168" s="153">
        <f>SUM(E168:G168)</f>
        <v>43630</v>
      </c>
    </row>
    <row r="169" spans="1:8" ht="16.7" customHeight="1">
      <c r="A169" s="7"/>
      <c r="B169" s="69"/>
      <c r="C169" s="11" t="s">
        <v>329</v>
      </c>
      <c r="D169" s="73"/>
      <c r="E169" s="72">
        <f>E170+E171</f>
        <v>33300</v>
      </c>
      <c r="F169" s="116"/>
      <c r="G169" s="117"/>
      <c r="H169" s="103">
        <f t="shared" si="4"/>
        <v>33300</v>
      </c>
    </row>
    <row r="170" spans="1:8" ht="16.7" customHeight="1">
      <c r="A170" s="7"/>
      <c r="B170" s="69"/>
      <c r="C170" s="71"/>
      <c r="D170" s="68" t="s">
        <v>328</v>
      </c>
      <c r="E170" s="67">
        <v>21000</v>
      </c>
      <c r="F170" s="109"/>
      <c r="G170" s="110"/>
      <c r="H170" s="91"/>
    </row>
    <row r="171" spans="1:8" ht="16.7" customHeight="1">
      <c r="A171" s="7"/>
      <c r="B171" s="69"/>
      <c r="C171" s="71"/>
      <c r="D171" s="68" t="s">
        <v>327</v>
      </c>
      <c r="E171" s="67">
        <f>SUM(E172:E173)</f>
        <v>12300</v>
      </c>
      <c r="F171" s="109"/>
      <c r="G171" s="110"/>
      <c r="H171" s="91"/>
    </row>
    <row r="172" spans="1:8" ht="16.7" customHeight="1">
      <c r="A172" s="7"/>
      <c r="B172" s="69"/>
      <c r="C172" s="71"/>
      <c r="D172" s="68" t="s">
        <v>326</v>
      </c>
      <c r="E172" s="67">
        <v>2300</v>
      </c>
      <c r="F172" s="109"/>
      <c r="G172" s="110"/>
      <c r="H172" s="91"/>
    </row>
    <row r="173" spans="1:8" ht="16.7" customHeight="1">
      <c r="A173" s="7"/>
      <c r="B173" s="69"/>
      <c r="C173" s="79"/>
      <c r="D173" s="78" t="s">
        <v>325</v>
      </c>
      <c r="E173" s="77">
        <v>10000</v>
      </c>
      <c r="F173" s="119"/>
      <c r="G173" s="120"/>
      <c r="H173" s="104"/>
    </row>
    <row r="174" spans="1:8" ht="16.7" customHeight="1">
      <c r="A174" s="7" t="s">
        <v>10</v>
      </c>
      <c r="B174" s="69" t="s">
        <v>10</v>
      </c>
      <c r="C174" s="11" t="s">
        <v>324</v>
      </c>
      <c r="D174" s="73"/>
      <c r="E174" s="72">
        <f>SUM(E176:E177)</f>
        <v>18600</v>
      </c>
      <c r="F174" s="116"/>
      <c r="G174" s="117"/>
      <c r="H174" s="103">
        <f t="shared" si="4"/>
        <v>18600</v>
      </c>
    </row>
    <row r="175" spans="1:8" ht="16.7" customHeight="1">
      <c r="A175" s="7"/>
      <c r="B175" s="69"/>
      <c r="C175" s="71"/>
      <c r="D175" s="68" t="s">
        <v>323</v>
      </c>
      <c r="E175" s="67">
        <f>SUM(E176:E177)</f>
        <v>18600</v>
      </c>
      <c r="F175" s="109"/>
      <c r="G175" s="110"/>
      <c r="H175" s="91"/>
    </row>
    <row r="176" spans="1:8" ht="16.7" customHeight="1">
      <c r="A176" s="7" t="s">
        <v>10</v>
      </c>
      <c r="B176" s="69" t="s">
        <v>10</v>
      </c>
      <c r="C176" s="71"/>
      <c r="D176" s="68" t="s">
        <v>322</v>
      </c>
      <c r="E176" s="67">
        <v>16600</v>
      </c>
      <c r="F176" s="109"/>
      <c r="G176" s="110"/>
      <c r="H176" s="91"/>
    </row>
    <row r="177" spans="1:8" ht="16.7" customHeight="1">
      <c r="A177" s="7" t="s">
        <v>10</v>
      </c>
      <c r="B177" s="69" t="s">
        <v>10</v>
      </c>
      <c r="C177" s="79"/>
      <c r="D177" s="78" t="s">
        <v>321</v>
      </c>
      <c r="E177" s="77">
        <v>2000</v>
      </c>
      <c r="F177" s="119"/>
      <c r="G177" s="120"/>
      <c r="H177" s="104"/>
    </row>
    <row r="178" spans="1:8" ht="16.7" customHeight="1">
      <c r="A178" s="7" t="s">
        <v>10</v>
      </c>
      <c r="B178" s="69" t="s">
        <v>10</v>
      </c>
      <c r="C178" s="5" t="s">
        <v>320</v>
      </c>
      <c r="D178" s="76"/>
      <c r="E178" s="75">
        <f>E179+E185+E188</f>
        <v>109050</v>
      </c>
      <c r="F178" s="113"/>
      <c r="G178" s="118"/>
      <c r="H178" s="103">
        <f t="shared" si="4"/>
        <v>109050</v>
      </c>
    </row>
    <row r="179" spans="1:8" ht="16.7" customHeight="1">
      <c r="A179" s="7"/>
      <c r="B179" s="69"/>
      <c r="C179" s="71"/>
      <c r="D179" s="68" t="s">
        <v>319</v>
      </c>
      <c r="E179" s="67">
        <f>SUM(E180:E184)</f>
        <v>34500</v>
      </c>
      <c r="F179" s="109"/>
      <c r="G179" s="110"/>
      <c r="H179" s="99"/>
    </row>
    <row r="180" spans="1:8" ht="16.7" customHeight="1">
      <c r="A180" s="7" t="s">
        <v>10</v>
      </c>
      <c r="B180" s="69" t="s">
        <v>10</v>
      </c>
      <c r="C180" s="71"/>
      <c r="D180" s="68" t="s">
        <v>318</v>
      </c>
      <c r="E180" s="67">
        <v>7500</v>
      </c>
      <c r="F180" s="109"/>
      <c r="G180" s="110"/>
      <c r="H180" s="99"/>
    </row>
    <row r="181" spans="1:8" ht="16.7" customHeight="1">
      <c r="A181" s="7" t="s">
        <v>10</v>
      </c>
      <c r="B181" s="69" t="s">
        <v>10</v>
      </c>
      <c r="C181" s="71"/>
      <c r="D181" s="68" t="s">
        <v>317</v>
      </c>
      <c r="E181" s="67">
        <v>5000</v>
      </c>
      <c r="F181" s="109"/>
      <c r="G181" s="110"/>
      <c r="H181" s="99"/>
    </row>
    <row r="182" spans="1:8" ht="16.7" customHeight="1">
      <c r="A182" s="7" t="s">
        <v>10</v>
      </c>
      <c r="B182" s="69" t="s">
        <v>10</v>
      </c>
      <c r="C182" s="71"/>
      <c r="D182" s="68" t="s">
        <v>316</v>
      </c>
      <c r="E182" s="67">
        <v>4500</v>
      </c>
      <c r="F182" s="109"/>
      <c r="G182" s="110"/>
      <c r="H182" s="99"/>
    </row>
    <row r="183" spans="1:8" ht="16.7" customHeight="1">
      <c r="A183" s="7"/>
      <c r="B183" s="69"/>
      <c r="C183" s="71"/>
      <c r="D183" s="68" t="s">
        <v>315</v>
      </c>
      <c r="E183" s="67">
        <v>15500</v>
      </c>
      <c r="F183" s="109"/>
      <c r="G183" s="110"/>
      <c r="H183" s="99"/>
    </row>
    <row r="184" spans="1:8" ht="16.7" customHeight="1">
      <c r="A184" s="7"/>
      <c r="B184" s="69"/>
      <c r="C184" s="71"/>
      <c r="D184" s="68" t="s">
        <v>314</v>
      </c>
      <c r="E184" s="67">
        <v>2000</v>
      </c>
      <c r="F184" s="109"/>
      <c r="G184" s="110"/>
      <c r="H184" s="99"/>
    </row>
    <row r="185" spans="1:8" ht="16.7" customHeight="1">
      <c r="A185" s="7" t="s">
        <v>10</v>
      </c>
      <c r="B185" s="69" t="s">
        <v>10</v>
      </c>
      <c r="C185" s="71"/>
      <c r="D185" s="68" t="s">
        <v>313</v>
      </c>
      <c r="E185" s="67">
        <f>SUM(E186:E187)</f>
        <v>27950</v>
      </c>
      <c r="F185" s="109"/>
      <c r="G185" s="110"/>
      <c r="H185" s="99"/>
    </row>
    <row r="186" spans="1:8" ht="16.7" customHeight="1">
      <c r="A186" s="7" t="s">
        <v>10</v>
      </c>
      <c r="B186" s="69" t="s">
        <v>10</v>
      </c>
      <c r="C186" s="71"/>
      <c r="D186" s="68" t="s">
        <v>312</v>
      </c>
      <c r="E186" s="67">
        <v>12600</v>
      </c>
      <c r="F186" s="109"/>
      <c r="G186" s="110"/>
      <c r="H186" s="99"/>
    </row>
    <row r="187" spans="1:8" ht="16.7" customHeight="1">
      <c r="A187" s="7" t="s">
        <v>10</v>
      </c>
      <c r="B187" s="69" t="s">
        <v>10</v>
      </c>
      <c r="C187" s="71"/>
      <c r="D187" s="68" t="s">
        <v>311</v>
      </c>
      <c r="E187" s="67">
        <v>15350</v>
      </c>
      <c r="F187" s="109"/>
      <c r="G187" s="110"/>
      <c r="H187" s="99"/>
    </row>
    <row r="188" spans="1:8" ht="16.7" customHeight="1">
      <c r="A188" s="7" t="s">
        <v>10</v>
      </c>
      <c r="B188" s="69" t="s">
        <v>10</v>
      </c>
      <c r="C188" s="71"/>
      <c r="D188" s="68" t="s">
        <v>310</v>
      </c>
      <c r="E188" s="67">
        <f>SUM(E189:E190)</f>
        <v>46600</v>
      </c>
      <c r="F188" s="109"/>
      <c r="G188" s="110"/>
      <c r="H188" s="99"/>
    </row>
    <row r="189" spans="1:8" ht="16.7" customHeight="1">
      <c r="A189" s="7" t="s">
        <v>10</v>
      </c>
      <c r="B189" s="69" t="s">
        <v>10</v>
      </c>
      <c r="C189" s="71"/>
      <c r="D189" s="68" t="s">
        <v>309</v>
      </c>
      <c r="E189" s="67">
        <v>17600</v>
      </c>
      <c r="F189" s="109"/>
      <c r="G189" s="110"/>
      <c r="H189" s="99"/>
    </row>
    <row r="190" spans="1:8" ht="16.7" customHeight="1">
      <c r="A190" s="7" t="s">
        <v>10</v>
      </c>
      <c r="B190" s="69" t="s">
        <v>10</v>
      </c>
      <c r="C190" s="71"/>
      <c r="D190" s="68" t="s">
        <v>308</v>
      </c>
      <c r="E190" s="67">
        <v>29000</v>
      </c>
      <c r="F190" s="109"/>
      <c r="G190" s="110"/>
      <c r="H190" s="100"/>
    </row>
    <row r="191" spans="1:8" ht="16.7" customHeight="1">
      <c r="A191" s="7" t="s">
        <v>10</v>
      </c>
      <c r="B191" s="69" t="s">
        <v>10</v>
      </c>
      <c r="C191" s="11" t="s">
        <v>307</v>
      </c>
      <c r="D191" s="73"/>
      <c r="E191" s="72">
        <v>252000</v>
      </c>
      <c r="F191" s="116"/>
      <c r="G191" s="117"/>
      <c r="H191" s="103">
        <f t="shared" si="4"/>
        <v>252000</v>
      </c>
    </row>
    <row r="192" spans="1:8" ht="16.7" customHeight="1">
      <c r="A192" s="7"/>
      <c r="B192" s="69"/>
      <c r="C192" s="71"/>
      <c r="D192" s="68" t="s">
        <v>306</v>
      </c>
      <c r="E192" s="67">
        <f>SUM(E193:E194)</f>
        <v>252000</v>
      </c>
      <c r="F192" s="109"/>
      <c r="G192" s="110"/>
      <c r="H192" s="99"/>
    </row>
    <row r="193" spans="1:9" ht="16.7" customHeight="1">
      <c r="A193" s="7" t="s">
        <v>10</v>
      </c>
      <c r="B193" s="69" t="s">
        <v>10</v>
      </c>
      <c r="C193" s="71"/>
      <c r="D193" s="68" t="s">
        <v>305</v>
      </c>
      <c r="E193" s="67">
        <v>16000</v>
      </c>
      <c r="F193" s="109"/>
      <c r="G193" s="110"/>
      <c r="H193" s="99"/>
    </row>
    <row r="194" spans="1:9" ht="16.7" customHeight="1">
      <c r="A194" s="7" t="s">
        <v>10</v>
      </c>
      <c r="B194" s="69" t="s">
        <v>10</v>
      </c>
      <c r="C194" s="71"/>
      <c r="D194" s="68" t="s">
        <v>304</v>
      </c>
      <c r="E194" s="67">
        <v>236000</v>
      </c>
      <c r="F194" s="109"/>
      <c r="G194" s="110"/>
      <c r="H194" s="100"/>
    </row>
    <row r="195" spans="1:9" ht="16.7" customHeight="1">
      <c r="A195" s="7" t="s">
        <v>10</v>
      </c>
      <c r="B195" s="69" t="s">
        <v>10</v>
      </c>
      <c r="C195" s="11" t="s">
        <v>303</v>
      </c>
      <c r="D195" s="73"/>
      <c r="E195" s="72">
        <f>E196+E204+E218+E223</f>
        <v>332200</v>
      </c>
      <c r="F195" s="116"/>
      <c r="G195" s="116">
        <f t="shared" ref="G195" si="6">G196+G204+G218+G223</f>
        <v>-8910</v>
      </c>
      <c r="H195" s="98">
        <f t="shared" si="4"/>
        <v>323290</v>
      </c>
      <c r="I195" s="151"/>
    </row>
    <row r="196" spans="1:9" ht="16.7" customHeight="1">
      <c r="A196" s="7"/>
      <c r="B196" s="69"/>
      <c r="C196" s="71"/>
      <c r="D196" s="68" t="s">
        <v>302</v>
      </c>
      <c r="E196" s="67">
        <f>SUM(E197:E203)</f>
        <v>67900</v>
      </c>
      <c r="F196" s="109"/>
      <c r="G196" s="110"/>
      <c r="H196" s="91">
        <f>SUM(E196:G196)</f>
        <v>67900</v>
      </c>
    </row>
    <row r="197" spans="1:9" ht="16.7" customHeight="1">
      <c r="A197" s="7" t="s">
        <v>10</v>
      </c>
      <c r="B197" s="69" t="s">
        <v>10</v>
      </c>
      <c r="C197" s="71"/>
      <c r="D197" s="68" t="s">
        <v>301</v>
      </c>
      <c r="E197" s="67">
        <v>12500</v>
      </c>
      <c r="F197" s="109"/>
      <c r="G197" s="110"/>
      <c r="H197" s="91"/>
    </row>
    <row r="198" spans="1:9" ht="16.7" customHeight="1">
      <c r="A198" s="7" t="s">
        <v>10</v>
      </c>
      <c r="B198" s="69" t="s">
        <v>10</v>
      </c>
      <c r="C198" s="71"/>
      <c r="D198" s="68" t="s">
        <v>300</v>
      </c>
      <c r="E198" s="67">
        <v>20000</v>
      </c>
      <c r="F198" s="109"/>
      <c r="G198" s="110"/>
      <c r="H198" s="91"/>
    </row>
    <row r="199" spans="1:9" ht="16.7" customHeight="1">
      <c r="A199" s="7"/>
      <c r="B199" s="69"/>
      <c r="C199" s="71"/>
      <c r="D199" s="68" t="s">
        <v>299</v>
      </c>
      <c r="E199" s="67">
        <v>12000</v>
      </c>
      <c r="F199" s="109"/>
      <c r="G199" s="110"/>
      <c r="H199" s="91"/>
    </row>
    <row r="200" spans="1:9" ht="16.7" customHeight="1">
      <c r="A200" s="7"/>
      <c r="B200" s="69"/>
      <c r="C200" s="71"/>
      <c r="D200" s="68" t="s">
        <v>298</v>
      </c>
      <c r="E200" s="67">
        <v>9000</v>
      </c>
      <c r="F200" s="109"/>
      <c r="G200" s="110"/>
      <c r="H200" s="91"/>
    </row>
    <row r="201" spans="1:9" ht="16.7" customHeight="1">
      <c r="A201" s="7"/>
      <c r="B201" s="69"/>
      <c r="C201" s="71"/>
      <c r="D201" s="68" t="s">
        <v>297</v>
      </c>
      <c r="E201" s="67">
        <v>7400</v>
      </c>
      <c r="F201" s="109"/>
      <c r="G201" s="110"/>
      <c r="H201" s="91"/>
    </row>
    <row r="202" spans="1:9" ht="16.7" customHeight="1">
      <c r="A202" s="7"/>
      <c r="B202" s="69"/>
      <c r="C202" s="71"/>
      <c r="D202" s="68" t="s">
        <v>296</v>
      </c>
      <c r="E202" s="67">
        <v>1000</v>
      </c>
      <c r="F202" s="109"/>
      <c r="G202" s="110"/>
      <c r="H202" s="91"/>
    </row>
    <row r="203" spans="1:9" ht="16.7" customHeight="1">
      <c r="A203" s="7"/>
      <c r="B203" s="69"/>
      <c r="C203" s="71"/>
      <c r="D203" s="68" t="s">
        <v>295</v>
      </c>
      <c r="E203" s="67">
        <v>6000</v>
      </c>
      <c r="F203" s="109"/>
      <c r="G203" s="110"/>
      <c r="H203" s="91"/>
    </row>
    <row r="204" spans="1:9" ht="16.7" customHeight="1">
      <c r="A204" s="7"/>
      <c r="B204" s="69"/>
      <c r="C204" s="71"/>
      <c r="D204" s="68" t="s">
        <v>294</v>
      </c>
      <c r="E204" s="67">
        <f>SUM(E205:E216)</f>
        <v>145100</v>
      </c>
      <c r="F204" s="124"/>
      <c r="G204" s="109">
        <f>43090-52000</f>
        <v>-8910</v>
      </c>
      <c r="H204" s="91">
        <f>SUM(E204:G204)</f>
        <v>136190</v>
      </c>
    </row>
    <row r="205" spans="1:9" ht="16.7" customHeight="1">
      <c r="A205" s="7" t="s">
        <v>10</v>
      </c>
      <c r="B205" s="69" t="s">
        <v>10</v>
      </c>
      <c r="C205" s="71"/>
      <c r="D205" s="68" t="s">
        <v>293</v>
      </c>
      <c r="E205" s="67">
        <v>25000</v>
      </c>
      <c r="F205" s="109"/>
      <c r="G205" s="110"/>
      <c r="H205" s="91"/>
    </row>
    <row r="206" spans="1:9" ht="16.7" customHeight="1">
      <c r="A206" s="7"/>
      <c r="B206" s="69"/>
      <c r="C206" s="71"/>
      <c r="D206" s="68" t="s">
        <v>292</v>
      </c>
      <c r="E206" s="67">
        <v>15000</v>
      </c>
      <c r="F206" s="109"/>
      <c r="G206" s="110"/>
      <c r="H206" s="91"/>
    </row>
    <row r="207" spans="1:9" ht="16.7" customHeight="1">
      <c r="A207" s="7"/>
      <c r="B207" s="69"/>
      <c r="C207" s="71"/>
      <c r="D207" s="68" t="s">
        <v>291</v>
      </c>
      <c r="E207" s="67">
        <v>3000</v>
      </c>
      <c r="F207" s="109"/>
      <c r="G207" s="110"/>
      <c r="H207" s="91"/>
    </row>
    <row r="208" spans="1:9" ht="16.7" customHeight="1">
      <c r="A208" s="7"/>
      <c r="B208" s="69"/>
      <c r="C208" s="71"/>
      <c r="D208" s="68" t="s">
        <v>290</v>
      </c>
      <c r="E208" s="67">
        <v>1000</v>
      </c>
      <c r="F208" s="109"/>
      <c r="G208" s="110"/>
      <c r="H208" s="91"/>
    </row>
    <row r="209" spans="1:8" ht="16.7" customHeight="1">
      <c r="A209" s="7"/>
      <c r="B209" s="69"/>
      <c r="C209" s="71"/>
      <c r="D209" s="68" t="s">
        <v>289</v>
      </c>
      <c r="E209" s="67">
        <v>5000</v>
      </c>
      <c r="F209" s="109"/>
      <c r="G209" s="110"/>
      <c r="H209" s="91"/>
    </row>
    <row r="210" spans="1:8" ht="16.7" customHeight="1">
      <c r="A210" s="7" t="s">
        <v>10</v>
      </c>
      <c r="B210" s="69" t="s">
        <v>10</v>
      </c>
      <c r="C210" s="71"/>
      <c r="D210" s="68" t="s">
        <v>288</v>
      </c>
      <c r="E210" s="67">
        <v>10000</v>
      </c>
      <c r="F210" s="109"/>
      <c r="G210" s="110"/>
      <c r="H210" s="91"/>
    </row>
    <row r="211" spans="1:8" ht="16.7" customHeight="1">
      <c r="A211" s="7"/>
      <c r="B211" s="69"/>
      <c r="C211" s="71"/>
      <c r="D211" s="68" t="s">
        <v>287</v>
      </c>
      <c r="E211" s="67">
        <v>7400</v>
      </c>
      <c r="F211" s="109"/>
      <c r="G211" s="110"/>
      <c r="H211" s="91"/>
    </row>
    <row r="212" spans="1:8" ht="16.7" customHeight="1">
      <c r="A212" s="7" t="s">
        <v>10</v>
      </c>
      <c r="B212" s="69" t="s">
        <v>10</v>
      </c>
      <c r="C212" s="71"/>
      <c r="D212" s="68" t="s">
        <v>286</v>
      </c>
      <c r="E212" s="67">
        <v>6500</v>
      </c>
      <c r="F212" s="109"/>
      <c r="G212" s="110"/>
      <c r="H212" s="91"/>
    </row>
    <row r="213" spans="1:8" ht="16.7" customHeight="1">
      <c r="A213" s="7"/>
      <c r="B213" s="69"/>
      <c r="C213" s="71"/>
      <c r="D213" s="68" t="s">
        <v>285</v>
      </c>
      <c r="E213" s="67">
        <v>7200</v>
      </c>
      <c r="F213" s="109"/>
      <c r="G213" s="110"/>
      <c r="H213" s="91"/>
    </row>
    <row r="214" spans="1:8" ht="16.7" customHeight="1">
      <c r="A214" s="7"/>
      <c r="B214" s="69"/>
      <c r="C214" s="71"/>
      <c r="D214" s="68" t="s">
        <v>284</v>
      </c>
      <c r="E214" s="67">
        <v>10000</v>
      </c>
      <c r="F214" s="109"/>
      <c r="G214" s="110"/>
      <c r="H214" s="91"/>
    </row>
    <row r="215" spans="1:8" ht="16.7" customHeight="1">
      <c r="A215" s="7"/>
      <c r="B215" s="69"/>
      <c r="C215" s="71"/>
      <c r="D215" s="68" t="s">
        <v>283</v>
      </c>
      <c r="E215" s="67">
        <v>55000</v>
      </c>
      <c r="F215" s="109"/>
      <c r="G215" s="110"/>
      <c r="H215" s="91"/>
    </row>
    <row r="216" spans="1:8" ht="16.7" customHeight="1">
      <c r="A216" s="7"/>
      <c r="B216" s="69"/>
      <c r="C216" s="71"/>
      <c r="D216" s="68" t="s">
        <v>282</v>
      </c>
      <c r="E216" s="67"/>
      <c r="F216" s="109"/>
      <c r="G216" s="110"/>
      <c r="H216" s="91"/>
    </row>
    <row r="217" spans="1:8" ht="16.7" customHeight="1">
      <c r="A217" s="7"/>
      <c r="B217" s="69"/>
      <c r="C217" s="71"/>
      <c r="D217" s="76" t="s">
        <v>536</v>
      </c>
      <c r="E217" s="67"/>
      <c r="F217" s="109"/>
      <c r="G217" s="110"/>
      <c r="H217" s="91"/>
    </row>
    <row r="218" spans="1:8" ht="16.7" customHeight="1">
      <c r="A218" s="7"/>
      <c r="B218" s="69"/>
      <c r="C218" s="71"/>
      <c r="D218" s="68" t="s">
        <v>281</v>
      </c>
      <c r="E218" s="67">
        <f>SUM(E219:E222)</f>
        <v>39200</v>
      </c>
      <c r="F218" s="109"/>
      <c r="G218" s="110"/>
      <c r="H218" s="91">
        <f>SUM(E218:G218)</f>
        <v>39200</v>
      </c>
    </row>
    <row r="219" spans="1:8" ht="16.7" customHeight="1">
      <c r="A219" s="7"/>
      <c r="B219" s="69"/>
      <c r="C219" s="71"/>
      <c r="D219" s="68" t="s">
        <v>280</v>
      </c>
      <c r="E219" s="67">
        <v>20000</v>
      </c>
      <c r="F219" s="109"/>
      <c r="G219" s="110"/>
      <c r="H219" s="91"/>
    </row>
    <row r="220" spans="1:8" ht="16.7" customHeight="1">
      <c r="A220" s="7"/>
      <c r="B220" s="69"/>
      <c r="C220" s="71"/>
      <c r="D220" s="68" t="s">
        <v>279</v>
      </c>
      <c r="E220" s="67">
        <v>5000</v>
      </c>
      <c r="F220" s="109"/>
      <c r="G220" s="110"/>
      <c r="H220" s="91"/>
    </row>
    <row r="221" spans="1:8" ht="16.7" customHeight="1">
      <c r="A221" s="7"/>
      <c r="B221" s="69"/>
      <c r="C221" s="71"/>
      <c r="D221" s="68" t="s">
        <v>278</v>
      </c>
      <c r="E221" s="67">
        <v>5200</v>
      </c>
      <c r="F221" s="109"/>
      <c r="G221" s="110"/>
      <c r="H221" s="91"/>
    </row>
    <row r="222" spans="1:8" ht="16.7" customHeight="1">
      <c r="A222" s="7" t="s">
        <v>10</v>
      </c>
      <c r="B222" s="69" t="s">
        <v>10</v>
      </c>
      <c r="C222" s="71"/>
      <c r="D222" s="68" t="s">
        <v>277</v>
      </c>
      <c r="E222" s="67">
        <v>9000</v>
      </c>
      <c r="F222" s="109"/>
      <c r="G222" s="110"/>
      <c r="H222" s="91"/>
    </row>
    <row r="223" spans="1:8" ht="16.7" customHeight="1">
      <c r="A223" s="7" t="s">
        <v>10</v>
      </c>
      <c r="B223" s="69" t="s">
        <v>10</v>
      </c>
      <c r="C223" s="71"/>
      <c r="D223" s="68" t="s">
        <v>276</v>
      </c>
      <c r="E223" s="67">
        <v>80000</v>
      </c>
      <c r="F223" s="109"/>
      <c r="G223" s="110"/>
      <c r="H223" s="104">
        <f>SUM(E223:G223)</f>
        <v>80000</v>
      </c>
    </row>
    <row r="224" spans="1:8" ht="16.7" customHeight="1">
      <c r="A224" s="7" t="s">
        <v>10</v>
      </c>
      <c r="B224" s="69" t="s">
        <v>10</v>
      </c>
      <c r="C224" s="11" t="s">
        <v>275</v>
      </c>
      <c r="D224" s="73"/>
      <c r="E224" s="72">
        <f>E225</f>
        <v>47200</v>
      </c>
      <c r="F224" s="116"/>
      <c r="G224" s="117"/>
      <c r="H224" s="103">
        <f t="shared" ref="H224:H259" si="7">SUM(E224:G224)</f>
        <v>47200</v>
      </c>
    </row>
    <row r="225" spans="1:8" ht="16.7" customHeight="1">
      <c r="A225" s="7"/>
      <c r="B225" s="69"/>
      <c r="C225" s="71"/>
      <c r="D225" s="68" t="s">
        <v>274</v>
      </c>
      <c r="E225" s="67">
        <f>SUM(E226:E230)</f>
        <v>47200</v>
      </c>
      <c r="F225" s="109"/>
      <c r="G225" s="110"/>
      <c r="H225" s="99"/>
    </row>
    <row r="226" spans="1:8" ht="16.7" customHeight="1">
      <c r="A226" s="7" t="s">
        <v>10</v>
      </c>
      <c r="B226" s="69" t="s">
        <v>10</v>
      </c>
      <c r="C226" s="71"/>
      <c r="D226" s="68" t="s">
        <v>273</v>
      </c>
      <c r="E226" s="67">
        <v>15000</v>
      </c>
      <c r="F226" s="109"/>
      <c r="G226" s="110"/>
      <c r="H226" s="99"/>
    </row>
    <row r="227" spans="1:8" ht="16.7" customHeight="1">
      <c r="A227" s="7" t="s">
        <v>10</v>
      </c>
      <c r="B227" s="69" t="s">
        <v>10</v>
      </c>
      <c r="C227" s="71"/>
      <c r="D227" s="68" t="s">
        <v>272</v>
      </c>
      <c r="E227" s="67">
        <v>7200</v>
      </c>
      <c r="F227" s="109"/>
      <c r="G227" s="110"/>
      <c r="H227" s="99"/>
    </row>
    <row r="228" spans="1:8" ht="16.7" customHeight="1">
      <c r="A228" s="7"/>
      <c r="B228" s="69"/>
      <c r="C228" s="71"/>
      <c r="D228" s="68" t="s">
        <v>271</v>
      </c>
      <c r="E228" s="67">
        <v>12000</v>
      </c>
      <c r="F228" s="109"/>
      <c r="G228" s="110"/>
      <c r="H228" s="99"/>
    </row>
    <row r="229" spans="1:8" ht="16.7" customHeight="1">
      <c r="A229" s="7"/>
      <c r="B229" s="69"/>
      <c r="C229" s="71"/>
      <c r="D229" s="68" t="s">
        <v>270</v>
      </c>
      <c r="E229" s="67">
        <v>2000</v>
      </c>
      <c r="F229" s="109"/>
      <c r="G229" s="110"/>
      <c r="H229" s="99"/>
    </row>
    <row r="230" spans="1:8" ht="16.7" customHeight="1">
      <c r="A230" s="7" t="s">
        <v>10</v>
      </c>
      <c r="B230" s="69" t="s">
        <v>10</v>
      </c>
      <c r="C230" s="79"/>
      <c r="D230" s="78" t="s">
        <v>269</v>
      </c>
      <c r="E230" s="77">
        <v>11000</v>
      </c>
      <c r="F230" s="114"/>
      <c r="G230" s="115"/>
      <c r="H230" s="100"/>
    </row>
    <row r="231" spans="1:8" ht="16.7" customHeight="1">
      <c r="A231" s="7" t="s">
        <v>10</v>
      </c>
      <c r="B231" s="69" t="s">
        <v>10</v>
      </c>
      <c r="C231" s="5" t="s">
        <v>268</v>
      </c>
      <c r="D231" s="76"/>
      <c r="E231" s="75">
        <f>E232+E241</f>
        <v>157000</v>
      </c>
      <c r="F231" s="116">
        <f>F232+F241</f>
        <v>-67500</v>
      </c>
      <c r="G231" s="117"/>
      <c r="H231" s="98">
        <f t="shared" si="7"/>
        <v>89500</v>
      </c>
    </row>
    <row r="232" spans="1:8" ht="16.7" customHeight="1">
      <c r="A232" s="7"/>
      <c r="B232" s="69"/>
      <c r="C232" s="71"/>
      <c r="D232" s="68" t="s">
        <v>267</v>
      </c>
      <c r="E232" s="67">
        <f>SUM(E233:E239)</f>
        <v>132700</v>
      </c>
      <c r="F232" s="109">
        <f>65200-132700</f>
        <v>-67500</v>
      </c>
      <c r="G232" s="110"/>
      <c r="H232" s="91">
        <f>SUM(E232:G232)</f>
        <v>65200</v>
      </c>
    </row>
    <row r="233" spans="1:8" ht="16.7" customHeight="1">
      <c r="A233" s="7" t="s">
        <v>10</v>
      </c>
      <c r="B233" s="69" t="s">
        <v>10</v>
      </c>
      <c r="C233" s="71"/>
      <c r="D233" s="68" t="s">
        <v>266</v>
      </c>
      <c r="E233" s="67">
        <v>40000</v>
      </c>
      <c r="F233" s="109"/>
      <c r="G233" s="110"/>
      <c r="H233" s="99"/>
    </row>
    <row r="234" spans="1:8" ht="16.7" customHeight="1">
      <c r="A234" s="7" t="s">
        <v>10</v>
      </c>
      <c r="B234" s="69" t="s">
        <v>10</v>
      </c>
      <c r="C234" s="71"/>
      <c r="D234" s="68" t="s">
        <v>265</v>
      </c>
      <c r="E234" s="67">
        <v>12500</v>
      </c>
      <c r="F234" s="109"/>
      <c r="G234" s="110"/>
      <c r="H234" s="99"/>
    </row>
    <row r="235" spans="1:8" ht="16.7" customHeight="1">
      <c r="A235" s="7" t="s">
        <v>10</v>
      </c>
      <c r="B235" s="69" t="s">
        <v>10</v>
      </c>
      <c r="C235" s="71"/>
      <c r="D235" s="68" t="s">
        <v>264</v>
      </c>
      <c r="E235" s="67">
        <v>17600</v>
      </c>
      <c r="F235" s="109"/>
      <c r="G235" s="110"/>
      <c r="H235" s="99"/>
    </row>
    <row r="236" spans="1:8" ht="16.7" customHeight="1">
      <c r="A236" s="7" t="s">
        <v>10</v>
      </c>
      <c r="B236" s="69" t="s">
        <v>10</v>
      </c>
      <c r="C236" s="71"/>
      <c r="D236" s="68" t="s">
        <v>263</v>
      </c>
      <c r="E236" s="67">
        <v>19500</v>
      </c>
      <c r="F236" s="109"/>
      <c r="G236" s="110"/>
      <c r="H236" s="99"/>
    </row>
    <row r="237" spans="1:8" ht="16.7" customHeight="1">
      <c r="A237" s="7" t="s">
        <v>10</v>
      </c>
      <c r="B237" s="69" t="s">
        <v>10</v>
      </c>
      <c r="C237" s="71"/>
      <c r="D237" s="68" t="s">
        <v>262</v>
      </c>
      <c r="E237" s="67">
        <v>19200</v>
      </c>
      <c r="F237" s="109"/>
      <c r="G237" s="110"/>
      <c r="H237" s="99"/>
    </row>
    <row r="238" spans="1:8" ht="16.7" customHeight="1">
      <c r="A238" s="7" t="s">
        <v>10</v>
      </c>
      <c r="B238" s="69" t="s">
        <v>10</v>
      </c>
      <c r="C238" s="71"/>
      <c r="D238" s="68" t="s">
        <v>261</v>
      </c>
      <c r="E238" s="67">
        <v>12000</v>
      </c>
      <c r="F238" s="109"/>
      <c r="G238" s="110"/>
      <c r="H238" s="99"/>
    </row>
    <row r="239" spans="1:8" ht="16.7" customHeight="1">
      <c r="A239" s="7" t="s">
        <v>10</v>
      </c>
      <c r="B239" s="69" t="s">
        <v>10</v>
      </c>
      <c r="C239" s="71"/>
      <c r="D239" s="68" t="s">
        <v>260</v>
      </c>
      <c r="E239" s="67">
        <v>11900</v>
      </c>
      <c r="F239" s="109"/>
      <c r="G239" s="110"/>
      <c r="H239" s="99"/>
    </row>
    <row r="240" spans="1:8" ht="16.7" customHeight="1">
      <c r="A240" s="7"/>
      <c r="B240" s="69"/>
      <c r="C240" s="71"/>
      <c r="D240" s="76" t="s">
        <v>537</v>
      </c>
      <c r="E240" s="67"/>
      <c r="F240" s="109"/>
      <c r="G240" s="110"/>
      <c r="H240" s="99"/>
    </row>
    <row r="241" spans="1:8" ht="16.7" customHeight="1">
      <c r="A241" s="7" t="s">
        <v>10</v>
      </c>
      <c r="B241" s="69" t="s">
        <v>10</v>
      </c>
      <c r="C241" s="71"/>
      <c r="D241" s="68" t="s">
        <v>259</v>
      </c>
      <c r="E241" s="67">
        <f>SUM(E242:E243)</f>
        <v>24300</v>
      </c>
      <c r="F241" s="109"/>
      <c r="G241" s="110"/>
      <c r="H241" s="91">
        <f>SUM(E241:G241)</f>
        <v>24300</v>
      </c>
    </row>
    <row r="242" spans="1:8" ht="16.7" customHeight="1">
      <c r="A242" s="7" t="s">
        <v>10</v>
      </c>
      <c r="B242" s="69" t="s">
        <v>10</v>
      </c>
      <c r="C242" s="71"/>
      <c r="D242" s="68" t="s">
        <v>258</v>
      </c>
      <c r="E242" s="67">
        <v>23300</v>
      </c>
      <c r="F242" s="109"/>
      <c r="G242" s="110"/>
      <c r="H242" s="99"/>
    </row>
    <row r="243" spans="1:8" ht="16.7" customHeight="1">
      <c r="A243" s="7"/>
      <c r="B243" s="69"/>
      <c r="C243" s="71"/>
      <c r="D243" s="68" t="s">
        <v>257</v>
      </c>
      <c r="E243" s="67">
        <v>1000</v>
      </c>
      <c r="F243" s="119"/>
      <c r="G243" s="110"/>
      <c r="H243" s="100"/>
    </row>
    <row r="244" spans="1:8" ht="16.7" customHeight="1">
      <c r="A244" s="7" t="s">
        <v>10</v>
      </c>
      <c r="B244" s="69" t="s">
        <v>10</v>
      </c>
      <c r="C244" s="11" t="s">
        <v>256</v>
      </c>
      <c r="D244" s="73"/>
      <c r="E244" s="72">
        <f>E245</f>
        <v>3500</v>
      </c>
      <c r="F244" s="113"/>
      <c r="G244" s="116"/>
      <c r="H244" s="103">
        <f t="shared" si="7"/>
        <v>3500</v>
      </c>
    </row>
    <row r="245" spans="1:8" ht="16.7" customHeight="1">
      <c r="A245" s="7"/>
      <c r="B245" s="69"/>
      <c r="C245" s="71"/>
      <c r="D245" s="68" t="s">
        <v>255</v>
      </c>
      <c r="E245" s="67">
        <f>SUM(E246:E247)</f>
        <v>3500</v>
      </c>
      <c r="F245" s="109"/>
      <c r="G245" s="110"/>
      <c r="H245" s="91"/>
    </row>
    <row r="246" spans="1:8" ht="16.7" customHeight="1">
      <c r="A246" s="7" t="s">
        <v>10</v>
      </c>
      <c r="B246" s="69" t="s">
        <v>10</v>
      </c>
      <c r="C246" s="71"/>
      <c r="D246" s="68" t="s">
        <v>254</v>
      </c>
      <c r="E246" s="67">
        <v>1500</v>
      </c>
      <c r="F246" s="109"/>
      <c r="G246" s="110"/>
      <c r="H246" s="91"/>
    </row>
    <row r="247" spans="1:8" ht="16.7" customHeight="1">
      <c r="A247" s="7" t="s">
        <v>10</v>
      </c>
      <c r="B247" s="69" t="s">
        <v>10</v>
      </c>
      <c r="C247" s="71"/>
      <c r="D247" s="68" t="s">
        <v>253</v>
      </c>
      <c r="E247" s="67">
        <v>2000</v>
      </c>
      <c r="F247" s="126"/>
      <c r="G247" s="115"/>
      <c r="H247" s="104"/>
    </row>
    <row r="248" spans="1:8" ht="16.7" customHeight="1">
      <c r="A248" s="7" t="s">
        <v>10</v>
      </c>
      <c r="B248" s="69" t="s">
        <v>10</v>
      </c>
      <c r="C248" s="11" t="s">
        <v>252</v>
      </c>
      <c r="D248" s="73"/>
      <c r="E248" s="72">
        <f>E249+E254</f>
        <v>169800</v>
      </c>
      <c r="F248" s="116"/>
      <c r="G248" s="117"/>
      <c r="H248" s="103">
        <f t="shared" si="7"/>
        <v>169800</v>
      </c>
    </row>
    <row r="249" spans="1:8" ht="16.7" customHeight="1">
      <c r="A249" s="7"/>
      <c r="B249" s="69"/>
      <c r="C249" s="71"/>
      <c r="D249" s="68" t="s">
        <v>251</v>
      </c>
      <c r="E249" s="67">
        <f>E250+E253</f>
        <v>41800</v>
      </c>
      <c r="F249" s="109"/>
      <c r="G249" s="110"/>
      <c r="H249" s="91"/>
    </row>
    <row r="250" spans="1:8" ht="16.7" customHeight="1">
      <c r="A250" s="7" t="s">
        <v>10</v>
      </c>
      <c r="B250" s="69" t="s">
        <v>10</v>
      </c>
      <c r="C250" s="71"/>
      <c r="D250" s="68" t="s">
        <v>246</v>
      </c>
      <c r="E250" s="67">
        <f>SUM(E251:E252)</f>
        <v>11800</v>
      </c>
      <c r="F250" s="109"/>
      <c r="G250" s="110"/>
      <c r="H250" s="91"/>
    </row>
    <row r="251" spans="1:8" ht="16.7" customHeight="1">
      <c r="A251" s="7"/>
      <c r="B251" s="69"/>
      <c r="C251" s="71"/>
      <c r="D251" s="68" t="s">
        <v>250</v>
      </c>
      <c r="E251" s="67">
        <v>8200</v>
      </c>
      <c r="F251" s="109"/>
      <c r="G251" s="110"/>
      <c r="H251" s="91"/>
    </row>
    <row r="252" spans="1:8" ht="16.7" customHeight="1">
      <c r="A252" s="7"/>
      <c r="B252" s="69"/>
      <c r="C252" s="71"/>
      <c r="D252" s="68" t="s">
        <v>249</v>
      </c>
      <c r="E252" s="67">
        <v>3600</v>
      </c>
      <c r="F252" s="109"/>
      <c r="G252" s="110"/>
      <c r="H252" s="91"/>
    </row>
    <row r="253" spans="1:8" ht="16.7" customHeight="1">
      <c r="A253" s="7" t="s">
        <v>10</v>
      </c>
      <c r="B253" s="69" t="s">
        <v>10</v>
      </c>
      <c r="C253" s="71"/>
      <c r="D253" s="68" t="s">
        <v>248</v>
      </c>
      <c r="E253" s="67">
        <v>30000</v>
      </c>
      <c r="F253" s="109"/>
      <c r="G253" s="110"/>
      <c r="H253" s="91"/>
    </row>
    <row r="254" spans="1:8" ht="16.7" customHeight="1">
      <c r="A254" s="7" t="s">
        <v>10</v>
      </c>
      <c r="B254" s="69" t="s">
        <v>10</v>
      </c>
      <c r="C254" s="71"/>
      <c r="D254" s="68" t="s">
        <v>247</v>
      </c>
      <c r="E254" s="67">
        <f>E255+E258</f>
        <v>128000</v>
      </c>
      <c r="F254" s="109"/>
      <c r="G254" s="110"/>
      <c r="H254" s="91"/>
    </row>
    <row r="255" spans="1:8" ht="16.7" customHeight="1">
      <c r="A255" s="7"/>
      <c r="B255" s="69"/>
      <c r="C255" s="71"/>
      <c r="D255" s="68" t="s">
        <v>246</v>
      </c>
      <c r="E255" s="67">
        <f>SUM(E256:E257)</f>
        <v>28000</v>
      </c>
      <c r="F255" s="109"/>
      <c r="G255" s="110"/>
      <c r="H255" s="91"/>
    </row>
    <row r="256" spans="1:8" ht="16.7" customHeight="1">
      <c r="A256" s="7" t="s">
        <v>10</v>
      </c>
      <c r="B256" s="69" t="s">
        <v>10</v>
      </c>
      <c r="C256" s="71"/>
      <c r="D256" s="68" t="s">
        <v>245</v>
      </c>
      <c r="E256" s="67">
        <v>20000</v>
      </c>
      <c r="F256" s="109"/>
      <c r="G256" s="110"/>
      <c r="H256" s="91"/>
    </row>
    <row r="257" spans="1:8" ht="16.7" customHeight="1">
      <c r="A257" s="7"/>
      <c r="B257" s="69"/>
      <c r="C257" s="71"/>
      <c r="D257" s="68" t="s">
        <v>244</v>
      </c>
      <c r="E257" s="67">
        <v>8000</v>
      </c>
      <c r="F257" s="114"/>
      <c r="G257" s="115"/>
      <c r="H257" s="91"/>
    </row>
    <row r="258" spans="1:8" ht="16.7" customHeight="1">
      <c r="A258" s="7" t="s">
        <v>10</v>
      </c>
      <c r="B258" s="69" t="s">
        <v>10</v>
      </c>
      <c r="C258" s="71"/>
      <c r="D258" s="68" t="s">
        <v>243</v>
      </c>
      <c r="E258" s="67">
        <v>100000</v>
      </c>
      <c r="F258" s="126"/>
      <c r="G258" s="115"/>
      <c r="H258" s="104"/>
    </row>
    <row r="259" spans="1:8" ht="16.7" customHeight="1">
      <c r="A259" s="7" t="s">
        <v>10</v>
      </c>
      <c r="B259" s="69" t="s">
        <v>10</v>
      </c>
      <c r="C259" s="11" t="s">
        <v>242</v>
      </c>
      <c r="D259" s="73"/>
      <c r="E259" s="72">
        <f>E260+E265+E268</f>
        <v>223130</v>
      </c>
      <c r="F259" s="116"/>
      <c r="G259" s="117"/>
      <c r="H259" s="103">
        <f t="shared" si="7"/>
        <v>223130</v>
      </c>
    </row>
    <row r="260" spans="1:8" ht="16.7" customHeight="1">
      <c r="A260" s="7"/>
      <c r="B260" s="69"/>
      <c r="C260" s="71"/>
      <c r="D260" s="68" t="s">
        <v>241</v>
      </c>
      <c r="E260" s="67">
        <f>SUM(E261:E264)</f>
        <v>200500</v>
      </c>
      <c r="F260" s="109"/>
      <c r="G260" s="110"/>
      <c r="H260" s="99"/>
    </row>
    <row r="261" spans="1:8" ht="16.7" customHeight="1">
      <c r="A261" s="7" t="s">
        <v>10</v>
      </c>
      <c r="B261" s="69" t="s">
        <v>10</v>
      </c>
      <c r="C261" s="71"/>
      <c r="D261" s="68" t="s">
        <v>240</v>
      </c>
      <c r="E261" s="67">
        <v>44500</v>
      </c>
      <c r="F261" s="109"/>
      <c r="G261" s="110"/>
      <c r="H261" s="99"/>
    </row>
    <row r="262" spans="1:8" ht="16.7" customHeight="1">
      <c r="A262" s="7" t="s">
        <v>10</v>
      </c>
      <c r="B262" s="69" t="s">
        <v>10</v>
      </c>
      <c r="C262" s="71"/>
      <c r="D262" s="68" t="s">
        <v>239</v>
      </c>
      <c r="E262" s="67">
        <v>24000</v>
      </c>
      <c r="F262" s="109"/>
      <c r="G262" s="110"/>
      <c r="H262" s="99"/>
    </row>
    <row r="263" spans="1:8" ht="16.7" customHeight="1">
      <c r="A263" s="7" t="s">
        <v>10</v>
      </c>
      <c r="B263" s="69" t="s">
        <v>10</v>
      </c>
      <c r="C263" s="71"/>
      <c r="D263" s="68" t="s">
        <v>238</v>
      </c>
      <c r="E263" s="67">
        <v>12000</v>
      </c>
      <c r="F263" s="109"/>
      <c r="G263" s="110"/>
      <c r="H263" s="99"/>
    </row>
    <row r="264" spans="1:8" ht="16.7" customHeight="1">
      <c r="A264" s="7"/>
      <c r="B264" s="69"/>
      <c r="C264" s="71"/>
      <c r="D264" s="68" t="s">
        <v>237</v>
      </c>
      <c r="E264" s="67">
        <v>120000</v>
      </c>
      <c r="F264" s="109"/>
      <c r="G264" s="110"/>
      <c r="H264" s="99"/>
    </row>
    <row r="265" spans="1:8" ht="16.7" customHeight="1">
      <c r="A265" s="7" t="s">
        <v>10</v>
      </c>
      <c r="B265" s="69" t="s">
        <v>10</v>
      </c>
      <c r="C265" s="71"/>
      <c r="D265" s="68" t="s">
        <v>236</v>
      </c>
      <c r="E265" s="67">
        <f>SUM(E266:E267)</f>
        <v>17500</v>
      </c>
      <c r="F265" s="109"/>
      <c r="G265" s="110"/>
      <c r="H265" s="99"/>
    </row>
    <row r="266" spans="1:8" ht="16.7" customHeight="1">
      <c r="A266" s="7" t="s">
        <v>10</v>
      </c>
      <c r="B266" s="69" t="s">
        <v>10</v>
      </c>
      <c r="C266" s="71"/>
      <c r="D266" s="68" t="s">
        <v>235</v>
      </c>
      <c r="E266" s="67">
        <v>2500</v>
      </c>
      <c r="F266" s="114"/>
      <c r="G266" s="115"/>
      <c r="H266" s="99"/>
    </row>
    <row r="267" spans="1:8" ht="16.7" customHeight="1">
      <c r="A267" s="7" t="s">
        <v>10</v>
      </c>
      <c r="B267" s="69" t="s">
        <v>10</v>
      </c>
      <c r="C267" s="71"/>
      <c r="D267" s="68" t="s">
        <v>234</v>
      </c>
      <c r="E267" s="67">
        <v>15000</v>
      </c>
      <c r="F267" s="114"/>
      <c r="G267" s="115"/>
      <c r="H267" s="99"/>
    </row>
    <row r="268" spans="1:8" ht="16.7" customHeight="1">
      <c r="A268" s="7" t="s">
        <v>10</v>
      </c>
      <c r="B268" s="69" t="s">
        <v>10</v>
      </c>
      <c r="C268" s="79"/>
      <c r="D268" s="78" t="s">
        <v>233</v>
      </c>
      <c r="E268" s="77">
        <v>5130</v>
      </c>
      <c r="F268" s="126"/>
      <c r="G268" s="127"/>
      <c r="H268" s="100"/>
    </row>
    <row r="269" spans="1:8" ht="16.7" customHeight="1">
      <c r="A269" s="7" t="s">
        <v>10</v>
      </c>
      <c r="B269" s="70" t="s">
        <v>10</v>
      </c>
      <c r="C269" s="11" t="s">
        <v>232</v>
      </c>
      <c r="D269" s="76"/>
      <c r="E269" s="75">
        <f>E270+E274</f>
        <v>177500</v>
      </c>
      <c r="F269" s="113">
        <f>F270+F274</f>
        <v>-162500</v>
      </c>
      <c r="G269" s="118"/>
      <c r="H269" s="98">
        <f t="shared" ref="H269:H324" si="8">SUM(E269:G269)</f>
        <v>15000</v>
      </c>
    </row>
    <row r="270" spans="1:8" ht="16.7" customHeight="1">
      <c r="A270" s="7"/>
      <c r="B270" s="70"/>
      <c r="C270" s="71"/>
      <c r="D270" s="68" t="s">
        <v>231</v>
      </c>
      <c r="E270" s="67">
        <f>SUM(E271:E272)</f>
        <v>47000</v>
      </c>
      <c r="F270" s="109">
        <f>15000-47000</f>
        <v>-32000</v>
      </c>
      <c r="G270" s="110"/>
      <c r="H270" s="91">
        <f>SUM(E270:G270)</f>
        <v>15000</v>
      </c>
    </row>
    <row r="271" spans="1:8" ht="16.7" customHeight="1">
      <c r="A271" s="7" t="s">
        <v>10</v>
      </c>
      <c r="B271" s="70" t="s">
        <v>10</v>
      </c>
      <c r="C271" s="71"/>
      <c r="D271" s="68" t="s">
        <v>230</v>
      </c>
      <c r="E271" s="67">
        <v>45000</v>
      </c>
      <c r="F271" s="109"/>
      <c r="G271" s="110"/>
      <c r="H271" s="99"/>
    </row>
    <row r="272" spans="1:8" ht="16.7" customHeight="1">
      <c r="A272" s="7"/>
      <c r="B272" s="70"/>
      <c r="C272" s="71"/>
      <c r="D272" s="68" t="s">
        <v>229</v>
      </c>
      <c r="E272" s="67">
        <v>2000</v>
      </c>
      <c r="F272" s="109"/>
      <c r="G272" s="110"/>
      <c r="H272" s="99"/>
    </row>
    <row r="273" spans="1:8" ht="16.7" customHeight="1">
      <c r="A273" s="7"/>
      <c r="B273" s="70"/>
      <c r="C273" s="71"/>
      <c r="D273" s="76" t="s">
        <v>538</v>
      </c>
      <c r="E273" s="67"/>
      <c r="F273" s="109"/>
      <c r="G273" s="110"/>
      <c r="H273" s="99"/>
    </row>
    <row r="274" spans="1:8" ht="16.7" customHeight="1">
      <c r="A274" s="7" t="s">
        <v>10</v>
      </c>
      <c r="B274" s="70" t="s">
        <v>10</v>
      </c>
      <c r="C274" s="71"/>
      <c r="D274" s="68" t="s">
        <v>228</v>
      </c>
      <c r="E274" s="67">
        <f>SUM(E275:E280)</f>
        <v>130500</v>
      </c>
      <c r="F274" s="109">
        <v>-130500</v>
      </c>
      <c r="G274" s="110"/>
      <c r="H274" s="91">
        <f>SUM(E274:G274)</f>
        <v>0</v>
      </c>
    </row>
    <row r="275" spans="1:8" ht="16.7" customHeight="1">
      <c r="A275" s="7" t="s">
        <v>10</v>
      </c>
      <c r="B275" s="70" t="s">
        <v>10</v>
      </c>
      <c r="C275" s="71"/>
      <c r="D275" s="68" t="s">
        <v>227</v>
      </c>
      <c r="E275" s="67">
        <v>62500</v>
      </c>
      <c r="F275" s="109"/>
      <c r="G275" s="110"/>
      <c r="H275" s="99"/>
    </row>
    <row r="276" spans="1:8" ht="16.7" customHeight="1">
      <c r="A276" s="7" t="s">
        <v>10</v>
      </c>
      <c r="B276" s="70" t="s">
        <v>10</v>
      </c>
      <c r="C276" s="71"/>
      <c r="D276" s="68" t="s">
        <v>226</v>
      </c>
      <c r="E276" s="67">
        <v>23000</v>
      </c>
      <c r="F276" s="109"/>
      <c r="G276" s="110"/>
      <c r="H276" s="99"/>
    </row>
    <row r="277" spans="1:8" ht="16.7" customHeight="1">
      <c r="A277" s="7" t="s">
        <v>10</v>
      </c>
      <c r="B277" s="70" t="s">
        <v>10</v>
      </c>
      <c r="C277" s="71"/>
      <c r="D277" s="68" t="s">
        <v>225</v>
      </c>
      <c r="E277" s="67">
        <v>10000</v>
      </c>
      <c r="F277" s="109"/>
      <c r="G277" s="110"/>
      <c r="H277" s="99"/>
    </row>
    <row r="278" spans="1:8" ht="16.7" customHeight="1">
      <c r="A278" s="7"/>
      <c r="B278" s="70"/>
      <c r="C278" s="71"/>
      <c r="D278" s="68" t="s">
        <v>224</v>
      </c>
      <c r="E278" s="67">
        <v>15000</v>
      </c>
      <c r="F278" s="109"/>
      <c r="G278" s="110"/>
      <c r="H278" s="99"/>
    </row>
    <row r="279" spans="1:8" ht="16.7" customHeight="1">
      <c r="A279" s="7" t="s">
        <v>10</v>
      </c>
      <c r="B279" s="70" t="s">
        <v>10</v>
      </c>
      <c r="C279" s="71"/>
      <c r="D279" s="68" t="s">
        <v>223</v>
      </c>
      <c r="E279" s="67">
        <v>10000</v>
      </c>
      <c r="F279" s="109"/>
      <c r="G279" s="110"/>
      <c r="H279" s="99"/>
    </row>
    <row r="280" spans="1:8" ht="16.7" customHeight="1">
      <c r="A280" s="7" t="s">
        <v>10</v>
      </c>
      <c r="B280" s="70" t="s">
        <v>10</v>
      </c>
      <c r="C280" s="71"/>
      <c r="D280" s="68" t="s">
        <v>222</v>
      </c>
      <c r="E280" s="67">
        <v>10000</v>
      </c>
      <c r="F280" s="109"/>
      <c r="G280" s="110"/>
      <c r="H280" s="99"/>
    </row>
    <row r="281" spans="1:8" ht="16.7" customHeight="1">
      <c r="A281" s="7"/>
      <c r="B281" s="70"/>
      <c r="C281" s="79"/>
      <c r="D281" s="155" t="s">
        <v>539</v>
      </c>
      <c r="E281" s="77"/>
      <c r="F281" s="119"/>
      <c r="G281" s="120"/>
      <c r="H281" s="104"/>
    </row>
    <row r="282" spans="1:8" ht="16.7" customHeight="1">
      <c r="A282" s="7" t="s">
        <v>10</v>
      </c>
      <c r="B282" s="181" t="s">
        <v>221</v>
      </c>
      <c r="C282" s="183"/>
      <c r="D282" s="80" t="s">
        <v>10</v>
      </c>
      <c r="E282" s="72">
        <f>E283+E285</f>
        <v>1175390</v>
      </c>
      <c r="F282" s="116"/>
      <c r="G282" s="116">
        <f t="shared" ref="G282" si="9">G283+G285</f>
        <v>60000</v>
      </c>
      <c r="H282" s="94">
        <f>SUM(E282:G282)</f>
        <v>1235390</v>
      </c>
    </row>
    <row r="283" spans="1:8" ht="16.7" customHeight="1">
      <c r="A283" s="7" t="s">
        <v>10</v>
      </c>
      <c r="B283" s="89" t="s">
        <v>10</v>
      </c>
      <c r="C283" s="89" t="s">
        <v>220</v>
      </c>
      <c r="D283" s="80"/>
      <c r="E283" s="72">
        <f>E284</f>
        <v>635000</v>
      </c>
      <c r="F283" s="116"/>
      <c r="G283" s="117"/>
      <c r="H283" s="103">
        <f t="shared" si="8"/>
        <v>635000</v>
      </c>
    </row>
    <row r="284" spans="1:8" ht="16.7" customHeight="1">
      <c r="A284" s="7"/>
      <c r="B284" s="36"/>
      <c r="C284" s="5"/>
      <c r="D284" s="68" t="s">
        <v>219</v>
      </c>
      <c r="E284" s="67">
        <v>635000</v>
      </c>
      <c r="F284" s="109"/>
      <c r="G284" s="110"/>
      <c r="H284" s="100"/>
    </row>
    <row r="285" spans="1:8" ht="16.7" customHeight="1">
      <c r="A285" s="7" t="s">
        <v>10</v>
      </c>
      <c r="B285" s="36" t="s">
        <v>10</v>
      </c>
      <c r="C285" s="11" t="s">
        <v>218</v>
      </c>
      <c r="D285" s="80"/>
      <c r="E285" s="72">
        <f>E286+E300+E315+E318</f>
        <v>540390</v>
      </c>
      <c r="F285" s="116"/>
      <c r="G285" s="116">
        <f>G286+G300+G315+G318</f>
        <v>60000</v>
      </c>
      <c r="H285" s="98">
        <f t="shared" si="8"/>
        <v>600390</v>
      </c>
    </row>
    <row r="286" spans="1:8" ht="16.7" customHeight="1">
      <c r="A286" s="7"/>
      <c r="B286" s="36"/>
      <c r="C286" s="5"/>
      <c r="D286" s="68" t="s">
        <v>217</v>
      </c>
      <c r="E286" s="67">
        <f>E287+E291+E292+E298</f>
        <v>308390</v>
      </c>
      <c r="F286" s="109"/>
      <c r="G286" s="110"/>
      <c r="H286" s="91">
        <f>SUM(E286:G286)</f>
        <v>308390</v>
      </c>
    </row>
    <row r="287" spans="1:8" ht="16.7" customHeight="1">
      <c r="A287" s="7"/>
      <c r="B287" s="69"/>
      <c r="C287" s="71"/>
      <c r="D287" s="68" t="s">
        <v>216</v>
      </c>
      <c r="E287" s="67">
        <f>SUM(E288:E290)</f>
        <v>105640</v>
      </c>
      <c r="F287" s="109"/>
      <c r="G287" s="110"/>
      <c r="H287" s="99"/>
    </row>
    <row r="288" spans="1:8" ht="16.7" customHeight="1">
      <c r="A288" s="7" t="s">
        <v>10</v>
      </c>
      <c r="B288" s="69" t="s">
        <v>10</v>
      </c>
      <c r="C288" s="71" t="s">
        <v>10</v>
      </c>
      <c r="D288" s="68" t="s">
        <v>215</v>
      </c>
      <c r="E288" s="67">
        <v>15120</v>
      </c>
      <c r="F288" s="109"/>
      <c r="G288" s="110"/>
      <c r="H288" s="99"/>
    </row>
    <row r="289" spans="1:8" ht="16.7" customHeight="1">
      <c r="A289" s="7" t="s">
        <v>10</v>
      </c>
      <c r="B289" s="69" t="s">
        <v>10</v>
      </c>
      <c r="C289" s="71" t="s">
        <v>10</v>
      </c>
      <c r="D289" s="68" t="s">
        <v>214</v>
      </c>
      <c r="E289" s="67">
        <v>86520</v>
      </c>
      <c r="F289" s="109"/>
      <c r="G289" s="110"/>
      <c r="H289" s="99"/>
    </row>
    <row r="290" spans="1:8" ht="16.7" customHeight="1">
      <c r="A290" s="7" t="s">
        <v>10</v>
      </c>
      <c r="B290" s="69" t="s">
        <v>10</v>
      </c>
      <c r="C290" s="69" t="s">
        <v>10</v>
      </c>
      <c r="D290" s="68" t="s">
        <v>213</v>
      </c>
      <c r="E290" s="67">
        <v>4000</v>
      </c>
      <c r="F290" s="109"/>
      <c r="G290" s="110"/>
      <c r="H290" s="99"/>
    </row>
    <row r="291" spans="1:8" ht="16.7" customHeight="1">
      <c r="A291" s="7" t="s">
        <v>10</v>
      </c>
      <c r="B291" s="69" t="s">
        <v>10</v>
      </c>
      <c r="C291" s="69" t="s">
        <v>10</v>
      </c>
      <c r="D291" s="68" t="s">
        <v>212</v>
      </c>
      <c r="E291" s="67">
        <v>40000</v>
      </c>
      <c r="F291" s="109"/>
      <c r="G291" s="110"/>
      <c r="H291" s="99"/>
    </row>
    <row r="292" spans="1:8" ht="16.7" customHeight="1">
      <c r="A292" s="7" t="s">
        <v>10</v>
      </c>
      <c r="B292" s="69" t="s">
        <v>10</v>
      </c>
      <c r="C292" s="69" t="s">
        <v>10</v>
      </c>
      <c r="D292" s="68" t="s">
        <v>211</v>
      </c>
      <c r="E292" s="67">
        <f>SUM(E293:E297)</f>
        <v>36270</v>
      </c>
      <c r="F292" s="109"/>
      <c r="G292" s="110"/>
      <c r="H292" s="99"/>
    </row>
    <row r="293" spans="1:8" ht="16.7" customHeight="1">
      <c r="A293" s="7" t="s">
        <v>10</v>
      </c>
      <c r="B293" s="69" t="s">
        <v>10</v>
      </c>
      <c r="C293" s="69" t="s">
        <v>10</v>
      </c>
      <c r="D293" s="68" t="s">
        <v>210</v>
      </c>
      <c r="E293" s="67">
        <v>5500</v>
      </c>
      <c r="F293" s="109"/>
      <c r="G293" s="110"/>
      <c r="H293" s="99"/>
    </row>
    <row r="294" spans="1:8" ht="16.7" customHeight="1">
      <c r="A294" s="7" t="s">
        <v>10</v>
      </c>
      <c r="B294" s="69" t="s">
        <v>10</v>
      </c>
      <c r="C294" s="69" t="s">
        <v>10</v>
      </c>
      <c r="D294" s="68" t="s">
        <v>209</v>
      </c>
      <c r="E294" s="67">
        <v>4750</v>
      </c>
      <c r="F294" s="109"/>
      <c r="G294" s="110"/>
      <c r="H294" s="99"/>
    </row>
    <row r="295" spans="1:8" ht="16.7" customHeight="1">
      <c r="A295" s="7" t="s">
        <v>10</v>
      </c>
      <c r="B295" s="69" t="s">
        <v>10</v>
      </c>
      <c r="C295" s="69" t="s">
        <v>10</v>
      </c>
      <c r="D295" s="68" t="s">
        <v>208</v>
      </c>
      <c r="E295" s="67">
        <v>9810</v>
      </c>
      <c r="F295" s="109"/>
      <c r="G295" s="110"/>
      <c r="H295" s="99"/>
    </row>
    <row r="296" spans="1:8" ht="16.7" customHeight="1">
      <c r="A296" s="7" t="s">
        <v>10</v>
      </c>
      <c r="B296" s="69" t="s">
        <v>10</v>
      </c>
      <c r="C296" s="69" t="s">
        <v>10</v>
      </c>
      <c r="D296" s="68" t="s">
        <v>207</v>
      </c>
      <c r="E296" s="67">
        <v>12210</v>
      </c>
      <c r="F296" s="109"/>
      <c r="G296" s="110"/>
      <c r="H296" s="99"/>
    </row>
    <row r="297" spans="1:8" ht="16.7" customHeight="1">
      <c r="A297" s="7" t="s">
        <v>10</v>
      </c>
      <c r="B297" s="69" t="s">
        <v>10</v>
      </c>
      <c r="C297" s="69" t="s">
        <v>10</v>
      </c>
      <c r="D297" s="68" t="s">
        <v>206</v>
      </c>
      <c r="E297" s="67">
        <v>4000</v>
      </c>
      <c r="F297" s="109"/>
      <c r="G297" s="110"/>
      <c r="H297" s="99"/>
    </row>
    <row r="298" spans="1:8" ht="16.7" customHeight="1">
      <c r="A298" s="7" t="s">
        <v>10</v>
      </c>
      <c r="B298" s="69" t="s">
        <v>10</v>
      </c>
      <c r="C298" s="69" t="s">
        <v>10</v>
      </c>
      <c r="D298" s="68" t="s">
        <v>205</v>
      </c>
      <c r="E298" s="67">
        <v>126480</v>
      </c>
      <c r="F298" s="109"/>
      <c r="G298" s="110"/>
      <c r="H298" s="99"/>
    </row>
    <row r="299" spans="1:8" ht="16.7" customHeight="1">
      <c r="A299" s="7"/>
      <c r="B299" s="69"/>
      <c r="C299" s="69"/>
      <c r="D299" s="68" t="s">
        <v>204</v>
      </c>
      <c r="E299" s="67">
        <v>0</v>
      </c>
      <c r="F299" s="109"/>
      <c r="G299" s="110"/>
      <c r="H299" s="99"/>
    </row>
    <row r="300" spans="1:8" ht="16.7" customHeight="1">
      <c r="A300" s="7"/>
      <c r="B300" s="69"/>
      <c r="C300" s="69"/>
      <c r="D300" s="68" t="s">
        <v>203</v>
      </c>
      <c r="E300" s="67">
        <f>E301+E304+E310</f>
        <v>136000</v>
      </c>
      <c r="F300" s="109"/>
      <c r="G300" s="110"/>
      <c r="H300" s="91">
        <f>SUM(E300:G300)</f>
        <v>136000</v>
      </c>
    </row>
    <row r="301" spans="1:8" ht="16.7" customHeight="1">
      <c r="A301" s="7" t="s">
        <v>10</v>
      </c>
      <c r="B301" s="69" t="s">
        <v>10</v>
      </c>
      <c r="C301" s="69" t="s">
        <v>10</v>
      </c>
      <c r="D301" s="87" t="s">
        <v>202</v>
      </c>
      <c r="E301" s="67">
        <f>SUM(E302:E303)</f>
        <v>9400</v>
      </c>
      <c r="F301" s="109"/>
      <c r="G301" s="110"/>
      <c r="H301" s="91"/>
    </row>
    <row r="302" spans="1:8" ht="16.7" customHeight="1">
      <c r="A302" s="7" t="s">
        <v>10</v>
      </c>
      <c r="B302" s="69" t="s">
        <v>10</v>
      </c>
      <c r="C302" s="69" t="s">
        <v>10</v>
      </c>
      <c r="D302" s="87" t="s">
        <v>201</v>
      </c>
      <c r="E302" s="67">
        <v>7000</v>
      </c>
      <c r="F302" s="109"/>
      <c r="G302" s="110"/>
      <c r="H302" s="91"/>
    </row>
    <row r="303" spans="1:8" ht="16.7" customHeight="1">
      <c r="A303" s="7" t="s">
        <v>10</v>
      </c>
      <c r="B303" s="69" t="s">
        <v>10</v>
      </c>
      <c r="C303" s="69" t="s">
        <v>10</v>
      </c>
      <c r="D303" s="68" t="s">
        <v>200</v>
      </c>
      <c r="E303" s="67">
        <v>2400</v>
      </c>
      <c r="F303" s="109"/>
      <c r="G303" s="110"/>
      <c r="H303" s="91"/>
    </row>
    <row r="304" spans="1:8" ht="16.7" customHeight="1">
      <c r="A304" s="7" t="s">
        <v>10</v>
      </c>
      <c r="B304" s="69" t="s">
        <v>10</v>
      </c>
      <c r="C304" s="69" t="s">
        <v>10</v>
      </c>
      <c r="D304" s="68" t="s">
        <v>199</v>
      </c>
      <c r="E304" s="67">
        <f>SUM(E305:E309)</f>
        <v>35000</v>
      </c>
      <c r="F304" s="109"/>
      <c r="G304" s="110"/>
      <c r="H304" s="91"/>
    </row>
    <row r="305" spans="1:8" ht="16.7" customHeight="1">
      <c r="A305" s="7" t="s">
        <v>10</v>
      </c>
      <c r="B305" s="69" t="s">
        <v>10</v>
      </c>
      <c r="C305" s="69" t="s">
        <v>10</v>
      </c>
      <c r="D305" s="68" t="s">
        <v>198</v>
      </c>
      <c r="E305" s="67">
        <v>6000</v>
      </c>
      <c r="F305" s="109"/>
      <c r="G305" s="110"/>
      <c r="H305" s="91"/>
    </row>
    <row r="306" spans="1:8" ht="16.7" customHeight="1">
      <c r="A306" s="7"/>
      <c r="B306" s="69"/>
      <c r="C306" s="69"/>
      <c r="D306" s="68" t="s">
        <v>197</v>
      </c>
      <c r="E306" s="67">
        <v>12600</v>
      </c>
      <c r="F306" s="109"/>
      <c r="G306" s="110"/>
      <c r="H306" s="91"/>
    </row>
    <row r="307" spans="1:8" ht="16.7" customHeight="1">
      <c r="A307" s="7" t="s">
        <v>10</v>
      </c>
      <c r="B307" s="69" t="s">
        <v>10</v>
      </c>
      <c r="C307" s="69" t="s">
        <v>10</v>
      </c>
      <c r="D307" s="68" t="s">
        <v>196</v>
      </c>
      <c r="E307" s="67">
        <v>4400</v>
      </c>
      <c r="F307" s="109"/>
      <c r="G307" s="110"/>
      <c r="H307" s="91"/>
    </row>
    <row r="308" spans="1:8" ht="16.7" customHeight="1">
      <c r="A308" s="7" t="s">
        <v>10</v>
      </c>
      <c r="B308" s="69" t="s">
        <v>10</v>
      </c>
      <c r="C308" s="69" t="s">
        <v>10</v>
      </c>
      <c r="D308" s="68" t="s">
        <v>195</v>
      </c>
      <c r="E308" s="67">
        <v>2000</v>
      </c>
      <c r="F308" s="109"/>
      <c r="G308" s="110"/>
      <c r="H308" s="91"/>
    </row>
    <row r="309" spans="1:8" ht="16.7" customHeight="1">
      <c r="A309" s="7"/>
      <c r="B309" s="69"/>
      <c r="C309" s="69"/>
      <c r="D309" s="68" t="s">
        <v>194</v>
      </c>
      <c r="E309" s="67">
        <v>10000</v>
      </c>
      <c r="F309" s="109"/>
      <c r="G309" s="110"/>
      <c r="H309" s="91"/>
    </row>
    <row r="310" spans="1:8" ht="16.7" customHeight="1">
      <c r="A310" s="7" t="s">
        <v>10</v>
      </c>
      <c r="B310" s="69" t="s">
        <v>10</v>
      </c>
      <c r="C310" s="69" t="s">
        <v>10</v>
      </c>
      <c r="D310" s="68" t="s">
        <v>193</v>
      </c>
      <c r="E310" s="67">
        <f>SUM(E311:E314)</f>
        <v>91600</v>
      </c>
      <c r="F310" s="109"/>
      <c r="G310" s="110"/>
      <c r="H310" s="91"/>
    </row>
    <row r="311" spans="1:8" ht="16.7" customHeight="1">
      <c r="A311" s="7" t="s">
        <v>10</v>
      </c>
      <c r="B311" s="69" t="s">
        <v>10</v>
      </c>
      <c r="C311" s="69" t="s">
        <v>10</v>
      </c>
      <c r="D311" s="68" t="s">
        <v>192</v>
      </c>
      <c r="E311" s="67">
        <v>40000</v>
      </c>
      <c r="F311" s="109"/>
      <c r="G311" s="110"/>
      <c r="H311" s="91"/>
    </row>
    <row r="312" spans="1:8" ht="16.7" customHeight="1">
      <c r="A312" s="7" t="s">
        <v>10</v>
      </c>
      <c r="B312" s="69" t="s">
        <v>10</v>
      </c>
      <c r="C312" s="69" t="s">
        <v>10</v>
      </c>
      <c r="D312" s="68" t="s">
        <v>191</v>
      </c>
      <c r="E312" s="67">
        <v>15000</v>
      </c>
      <c r="F312" s="109"/>
      <c r="G312" s="110"/>
      <c r="H312" s="91"/>
    </row>
    <row r="313" spans="1:8" ht="16.7" customHeight="1">
      <c r="A313" s="7" t="s">
        <v>10</v>
      </c>
      <c r="B313" s="69" t="s">
        <v>10</v>
      </c>
      <c r="C313" s="69" t="s">
        <v>10</v>
      </c>
      <c r="D313" s="68" t="s">
        <v>190</v>
      </c>
      <c r="E313" s="67">
        <v>32400</v>
      </c>
      <c r="F313" s="109"/>
      <c r="G313" s="110"/>
      <c r="H313" s="91"/>
    </row>
    <row r="314" spans="1:8" ht="16.7" customHeight="1">
      <c r="A314" s="7" t="s">
        <v>10</v>
      </c>
      <c r="B314" s="69" t="s">
        <v>10</v>
      </c>
      <c r="C314" s="69" t="s">
        <v>10</v>
      </c>
      <c r="D314" s="68" t="s">
        <v>189</v>
      </c>
      <c r="E314" s="67">
        <v>4200</v>
      </c>
      <c r="F314" s="109"/>
      <c r="G314" s="110"/>
      <c r="H314" s="91"/>
    </row>
    <row r="315" spans="1:8" ht="16.7" customHeight="1">
      <c r="A315" s="7" t="s">
        <v>10</v>
      </c>
      <c r="B315" s="69" t="s">
        <v>10</v>
      </c>
      <c r="C315" s="69" t="s">
        <v>10</v>
      </c>
      <c r="D315" s="87" t="s">
        <v>188</v>
      </c>
      <c r="E315" s="67">
        <f>SUM(E316:E317)</f>
        <v>70000</v>
      </c>
      <c r="F315" s="109"/>
      <c r="G315" s="110"/>
      <c r="H315" s="91">
        <f>SUM(E315:G315)</f>
        <v>70000</v>
      </c>
    </row>
    <row r="316" spans="1:8" ht="16.7" customHeight="1">
      <c r="A316" s="7"/>
      <c r="B316" s="69"/>
      <c r="C316" s="69"/>
      <c r="D316" s="68" t="s">
        <v>187</v>
      </c>
      <c r="E316" s="67">
        <v>30000</v>
      </c>
      <c r="F316" s="109"/>
      <c r="G316" s="110"/>
      <c r="H316" s="91"/>
    </row>
    <row r="317" spans="1:8" ht="16.7" customHeight="1">
      <c r="A317" s="7"/>
      <c r="B317" s="69"/>
      <c r="C317" s="69"/>
      <c r="D317" s="68" t="s">
        <v>186</v>
      </c>
      <c r="E317" s="67">
        <v>40000</v>
      </c>
      <c r="F317" s="109"/>
      <c r="G317" s="110"/>
      <c r="H317" s="91"/>
    </row>
    <row r="318" spans="1:8" ht="16.7" customHeight="1">
      <c r="A318" s="7"/>
      <c r="B318" s="69"/>
      <c r="C318" s="69"/>
      <c r="D318" s="68" t="s">
        <v>185</v>
      </c>
      <c r="E318" s="67">
        <f>SUM(E319:E321)</f>
        <v>26000</v>
      </c>
      <c r="F318" s="109"/>
      <c r="G318" s="110">
        <f>SUM(G319:G322)</f>
        <v>60000</v>
      </c>
      <c r="H318" s="91">
        <f>SUM(E318:G318)</f>
        <v>86000</v>
      </c>
    </row>
    <row r="319" spans="1:8" ht="16.7" customHeight="1">
      <c r="A319" s="7" t="s">
        <v>10</v>
      </c>
      <c r="B319" s="69" t="s">
        <v>10</v>
      </c>
      <c r="C319" s="69" t="s">
        <v>10</v>
      </c>
      <c r="D319" s="68" t="s">
        <v>184</v>
      </c>
      <c r="E319" s="67">
        <v>8000</v>
      </c>
      <c r="F319" s="109"/>
      <c r="G319" s="110"/>
      <c r="H319" s="99"/>
    </row>
    <row r="320" spans="1:8" ht="16.7" customHeight="1">
      <c r="A320" s="7" t="s">
        <v>10</v>
      </c>
      <c r="B320" s="69" t="s">
        <v>10</v>
      </c>
      <c r="C320" s="69" t="s">
        <v>10</v>
      </c>
      <c r="D320" s="68" t="s">
        <v>470</v>
      </c>
      <c r="E320" s="67">
        <v>12000</v>
      </c>
      <c r="F320" s="109"/>
      <c r="G320" s="110"/>
      <c r="H320" s="99"/>
    </row>
    <row r="321" spans="1:8" ht="16.7" customHeight="1">
      <c r="A321" s="7"/>
      <c r="B321" s="69"/>
      <c r="C321" s="69"/>
      <c r="D321" s="68" t="s">
        <v>183</v>
      </c>
      <c r="E321" s="67">
        <v>6000</v>
      </c>
      <c r="F321" s="109"/>
      <c r="G321" s="110"/>
      <c r="H321" s="99"/>
    </row>
    <row r="322" spans="1:8" ht="16.7" customHeight="1">
      <c r="A322" s="7"/>
      <c r="B322" s="69"/>
      <c r="C322" s="69"/>
      <c r="D322" s="76" t="s">
        <v>540</v>
      </c>
      <c r="E322" s="67"/>
      <c r="F322" s="109"/>
      <c r="G322" s="110">
        <v>60000</v>
      </c>
      <c r="H322" s="100"/>
    </row>
    <row r="323" spans="1:8" ht="16.7" customHeight="1">
      <c r="A323" s="7" t="s">
        <v>10</v>
      </c>
      <c r="B323" s="181" t="s">
        <v>182</v>
      </c>
      <c r="C323" s="183"/>
      <c r="D323" s="66" t="s">
        <v>10</v>
      </c>
      <c r="E323" s="63">
        <f>E324+E337</f>
        <v>150000</v>
      </c>
      <c r="F323" s="107">
        <f>F324+F337</f>
        <v>-60000</v>
      </c>
      <c r="G323" s="108"/>
      <c r="H323" s="94">
        <f t="shared" si="8"/>
        <v>90000</v>
      </c>
    </row>
    <row r="324" spans="1:8" ht="16.7" customHeight="1">
      <c r="A324" s="7" t="s">
        <v>10</v>
      </c>
      <c r="B324" s="90" t="s">
        <v>10</v>
      </c>
      <c r="C324" s="89" t="s">
        <v>181</v>
      </c>
      <c r="D324" s="68"/>
      <c r="E324" s="72">
        <f>E325+E329+E330+E331+E332+E333+E334+E335</f>
        <v>79200</v>
      </c>
      <c r="F324" s="113">
        <f>41000-79200</f>
        <v>-38200</v>
      </c>
      <c r="G324" s="118"/>
      <c r="H324" s="98">
        <f t="shared" si="8"/>
        <v>41000</v>
      </c>
    </row>
    <row r="325" spans="1:8" ht="16.7" customHeight="1">
      <c r="A325" s="7"/>
      <c r="B325" s="69"/>
      <c r="C325" s="36"/>
      <c r="D325" s="68" t="s">
        <v>180</v>
      </c>
      <c r="E325" s="67">
        <f>SUM(E326:E328)</f>
        <v>13800</v>
      </c>
      <c r="F325" s="109"/>
      <c r="G325" s="110"/>
      <c r="H325" s="99"/>
    </row>
    <row r="326" spans="1:8" ht="16.7" customHeight="1">
      <c r="A326" s="7" t="s">
        <v>10</v>
      </c>
      <c r="B326" s="69" t="s">
        <v>10</v>
      </c>
      <c r="C326" s="69" t="s">
        <v>10</v>
      </c>
      <c r="D326" s="68" t="s">
        <v>179</v>
      </c>
      <c r="E326" s="67">
        <v>7200</v>
      </c>
      <c r="F326" s="109"/>
      <c r="G326" s="110"/>
      <c r="H326" s="99"/>
    </row>
    <row r="327" spans="1:8" ht="16.7" customHeight="1">
      <c r="A327" s="7" t="s">
        <v>10</v>
      </c>
      <c r="B327" s="69" t="s">
        <v>10</v>
      </c>
      <c r="C327" s="69" t="s">
        <v>10</v>
      </c>
      <c r="D327" s="68" t="s">
        <v>178</v>
      </c>
      <c r="E327" s="67">
        <v>2400</v>
      </c>
      <c r="F327" s="109"/>
      <c r="G327" s="110"/>
      <c r="H327" s="99"/>
    </row>
    <row r="328" spans="1:8" ht="16.7" customHeight="1">
      <c r="A328" s="7" t="s">
        <v>10</v>
      </c>
      <c r="B328" s="69" t="s">
        <v>10</v>
      </c>
      <c r="C328" s="69" t="s">
        <v>10</v>
      </c>
      <c r="D328" s="68" t="s">
        <v>177</v>
      </c>
      <c r="E328" s="67">
        <v>4200</v>
      </c>
      <c r="F328" s="109"/>
      <c r="G328" s="110"/>
      <c r="H328" s="99"/>
    </row>
    <row r="329" spans="1:8" ht="16.7" customHeight="1">
      <c r="A329" s="7" t="s">
        <v>10</v>
      </c>
      <c r="B329" s="69" t="s">
        <v>10</v>
      </c>
      <c r="C329" s="69" t="s">
        <v>10</v>
      </c>
      <c r="D329" s="68" t="s">
        <v>176</v>
      </c>
      <c r="E329" s="67">
        <v>7650</v>
      </c>
      <c r="F329" s="109"/>
      <c r="G329" s="110"/>
      <c r="H329" s="99"/>
    </row>
    <row r="330" spans="1:8" ht="16.7" customHeight="1">
      <c r="A330" s="7" t="s">
        <v>10</v>
      </c>
      <c r="B330" s="69" t="s">
        <v>10</v>
      </c>
      <c r="C330" s="69" t="s">
        <v>10</v>
      </c>
      <c r="D330" s="68" t="s">
        <v>175</v>
      </c>
      <c r="E330" s="67">
        <v>4200</v>
      </c>
      <c r="F330" s="109"/>
      <c r="G330" s="110"/>
      <c r="H330" s="99"/>
    </row>
    <row r="331" spans="1:8" ht="16.7" customHeight="1">
      <c r="A331" s="7" t="s">
        <v>10</v>
      </c>
      <c r="B331" s="69" t="s">
        <v>10</v>
      </c>
      <c r="C331" s="69" t="s">
        <v>10</v>
      </c>
      <c r="D331" s="68" t="s">
        <v>174</v>
      </c>
      <c r="E331" s="67">
        <v>4500</v>
      </c>
      <c r="F331" s="109"/>
      <c r="G331" s="110"/>
      <c r="H331" s="99"/>
    </row>
    <row r="332" spans="1:8" ht="16.7" customHeight="1">
      <c r="A332" s="7" t="s">
        <v>10</v>
      </c>
      <c r="B332" s="69" t="s">
        <v>10</v>
      </c>
      <c r="C332" s="69" t="s">
        <v>10</v>
      </c>
      <c r="D332" s="68" t="s">
        <v>173</v>
      </c>
      <c r="E332" s="67">
        <v>20250</v>
      </c>
      <c r="F332" s="109"/>
      <c r="G332" s="110"/>
      <c r="H332" s="99"/>
    </row>
    <row r="333" spans="1:8" ht="16.7" customHeight="1">
      <c r="A333" s="7" t="s">
        <v>10</v>
      </c>
      <c r="B333" s="69" t="s">
        <v>10</v>
      </c>
      <c r="C333" s="69" t="s">
        <v>10</v>
      </c>
      <c r="D333" s="68" t="s">
        <v>172</v>
      </c>
      <c r="E333" s="67">
        <v>18000</v>
      </c>
      <c r="F333" s="109"/>
      <c r="G333" s="110"/>
      <c r="H333" s="99"/>
    </row>
    <row r="334" spans="1:8" ht="16.7" customHeight="1">
      <c r="A334" s="7" t="s">
        <v>10</v>
      </c>
      <c r="B334" s="69" t="s">
        <v>10</v>
      </c>
      <c r="C334" s="69" t="s">
        <v>10</v>
      </c>
      <c r="D334" s="68" t="s">
        <v>171</v>
      </c>
      <c r="E334" s="67">
        <v>4800</v>
      </c>
      <c r="F334" s="109"/>
      <c r="G334" s="110"/>
      <c r="H334" s="99"/>
    </row>
    <row r="335" spans="1:8" ht="16.7" customHeight="1">
      <c r="A335" s="7" t="s">
        <v>10</v>
      </c>
      <c r="B335" s="69" t="s">
        <v>10</v>
      </c>
      <c r="C335" s="69" t="s">
        <v>10</v>
      </c>
      <c r="D335" s="68" t="s">
        <v>170</v>
      </c>
      <c r="E335" s="67">
        <v>6000</v>
      </c>
      <c r="F335" s="109"/>
      <c r="G335" s="110"/>
      <c r="H335" s="99"/>
    </row>
    <row r="336" spans="1:8" ht="16.7" customHeight="1">
      <c r="A336" s="7"/>
      <c r="B336" s="69"/>
      <c r="C336" s="69"/>
      <c r="D336" s="68" t="s">
        <v>541</v>
      </c>
      <c r="E336" s="67"/>
      <c r="F336" s="119"/>
      <c r="G336" s="110"/>
      <c r="H336" s="100"/>
    </row>
    <row r="337" spans="1:8" ht="16.7" customHeight="1">
      <c r="A337" s="7" t="s">
        <v>10</v>
      </c>
      <c r="B337" s="69" t="s">
        <v>10</v>
      </c>
      <c r="C337" s="11" t="s">
        <v>169</v>
      </c>
      <c r="D337" s="80"/>
      <c r="E337" s="72">
        <f>SUM(E338:E343)</f>
        <v>70800</v>
      </c>
      <c r="F337" s="116">
        <f>49000-70800</f>
        <v>-21800</v>
      </c>
      <c r="G337" s="117"/>
      <c r="H337" s="98">
        <f t="shared" ref="H337:H389" si="10">SUM(E337:G337)</f>
        <v>49000</v>
      </c>
    </row>
    <row r="338" spans="1:8" ht="16.7" customHeight="1">
      <c r="A338" s="7"/>
      <c r="B338" s="69"/>
      <c r="C338" s="36"/>
      <c r="D338" s="68" t="s">
        <v>168</v>
      </c>
      <c r="E338" s="67">
        <v>37200</v>
      </c>
      <c r="F338" s="109"/>
      <c r="G338" s="110"/>
      <c r="H338" s="99"/>
    </row>
    <row r="339" spans="1:8" ht="16.7" customHeight="1">
      <c r="A339" s="7" t="s">
        <v>10</v>
      </c>
      <c r="B339" s="69" t="s">
        <v>10</v>
      </c>
      <c r="C339" s="69"/>
      <c r="D339" s="68" t="s">
        <v>167</v>
      </c>
      <c r="E339" s="67">
        <v>5600</v>
      </c>
      <c r="F339" s="109"/>
      <c r="G339" s="110"/>
      <c r="H339" s="99"/>
    </row>
    <row r="340" spans="1:8" ht="16.7" customHeight="1">
      <c r="A340" s="7" t="s">
        <v>10</v>
      </c>
      <c r="B340" s="69" t="s">
        <v>10</v>
      </c>
      <c r="C340" s="69" t="s">
        <v>10</v>
      </c>
      <c r="D340" s="68" t="s">
        <v>166</v>
      </c>
      <c r="E340" s="67">
        <v>4000</v>
      </c>
      <c r="F340" s="109"/>
      <c r="G340" s="110"/>
      <c r="H340" s="99"/>
    </row>
    <row r="341" spans="1:8" ht="16.7" customHeight="1">
      <c r="A341" s="7" t="s">
        <v>10</v>
      </c>
      <c r="B341" s="69" t="s">
        <v>10</v>
      </c>
      <c r="C341" s="69" t="s">
        <v>10</v>
      </c>
      <c r="D341" s="68" t="s">
        <v>165</v>
      </c>
      <c r="E341" s="67">
        <v>12000</v>
      </c>
      <c r="F341" s="114"/>
      <c r="G341" s="115"/>
      <c r="H341" s="99"/>
    </row>
    <row r="342" spans="1:8" ht="16.7" customHeight="1">
      <c r="A342" s="7" t="s">
        <v>10</v>
      </c>
      <c r="B342" s="69" t="s">
        <v>10</v>
      </c>
      <c r="C342" s="69" t="s">
        <v>10</v>
      </c>
      <c r="D342" s="68" t="s">
        <v>164</v>
      </c>
      <c r="E342" s="67">
        <v>6000</v>
      </c>
      <c r="F342" s="114"/>
      <c r="G342" s="115"/>
      <c r="H342" s="99"/>
    </row>
    <row r="343" spans="1:8" ht="16.7" customHeight="1">
      <c r="A343" s="7" t="s">
        <v>10</v>
      </c>
      <c r="B343" s="69" t="s">
        <v>10</v>
      </c>
      <c r="C343" s="69" t="s">
        <v>10</v>
      </c>
      <c r="D343" s="68" t="s">
        <v>163</v>
      </c>
      <c r="E343" s="67">
        <v>6000</v>
      </c>
      <c r="F343" s="109"/>
      <c r="G343" s="110"/>
      <c r="H343" s="99"/>
    </row>
    <row r="344" spans="1:8" ht="16.7" customHeight="1">
      <c r="A344" s="7"/>
      <c r="B344" s="70"/>
      <c r="C344" s="79"/>
      <c r="D344" s="68" t="s">
        <v>542</v>
      </c>
      <c r="E344" s="67"/>
      <c r="F344" s="110"/>
      <c r="G344" s="110"/>
      <c r="H344" s="100">
        <f t="shared" si="10"/>
        <v>0</v>
      </c>
    </row>
    <row r="345" spans="1:8" ht="16.7" customHeight="1">
      <c r="A345" s="181" t="s">
        <v>475</v>
      </c>
      <c r="B345" s="182"/>
      <c r="C345" s="183"/>
      <c r="D345" s="66" t="s">
        <v>10</v>
      </c>
      <c r="E345" s="63">
        <f>E346</f>
        <v>17888290</v>
      </c>
      <c r="F345" s="107">
        <f t="shared" ref="F345:G345" si="11">F346</f>
        <v>0</v>
      </c>
      <c r="G345" s="107">
        <f t="shared" si="11"/>
        <v>-135210</v>
      </c>
      <c r="H345" s="94">
        <f t="shared" si="10"/>
        <v>17753080</v>
      </c>
    </row>
    <row r="346" spans="1:8" ht="16.7" customHeight="1">
      <c r="A346" s="17" t="s">
        <v>10</v>
      </c>
      <c r="B346" s="181" t="s">
        <v>162</v>
      </c>
      <c r="C346" s="183"/>
      <c r="D346" s="66" t="s">
        <v>10</v>
      </c>
      <c r="E346" s="63">
        <f>E347+E350+E353+E362+E364</f>
        <v>17888290</v>
      </c>
      <c r="F346" s="107">
        <f t="shared" ref="F346:G346" si="12">F347+F350+F353+F362+F364</f>
        <v>0</v>
      </c>
      <c r="G346" s="107">
        <f t="shared" si="12"/>
        <v>-135210</v>
      </c>
      <c r="H346" s="94">
        <f t="shared" si="10"/>
        <v>17753080</v>
      </c>
    </row>
    <row r="347" spans="1:8" ht="16.7" customHeight="1">
      <c r="A347" s="17" t="s">
        <v>10</v>
      </c>
      <c r="B347" s="89" t="s">
        <v>10</v>
      </c>
      <c r="C347" s="36" t="s">
        <v>161</v>
      </c>
      <c r="D347" s="68"/>
      <c r="E347" s="75">
        <f>E348</f>
        <v>3601440</v>
      </c>
      <c r="F347" s="85"/>
      <c r="G347" s="85">
        <v>-135210</v>
      </c>
      <c r="H347" s="98">
        <f t="shared" si="10"/>
        <v>3466230</v>
      </c>
    </row>
    <row r="348" spans="1:8" ht="16.7" customHeight="1">
      <c r="A348" s="17"/>
      <c r="B348" s="36"/>
      <c r="C348" s="36"/>
      <c r="D348" s="68" t="s">
        <v>160</v>
      </c>
      <c r="E348" s="67">
        <v>3601440</v>
      </c>
      <c r="F348" s="109"/>
      <c r="G348" s="110"/>
      <c r="H348" s="99"/>
    </row>
    <row r="349" spans="1:8" ht="16.7" customHeight="1">
      <c r="A349" s="17"/>
      <c r="B349" s="36"/>
      <c r="C349" s="36"/>
      <c r="D349" s="10" t="s">
        <v>511</v>
      </c>
      <c r="E349" s="67"/>
      <c r="F349" s="109"/>
      <c r="G349" s="110"/>
      <c r="H349" s="100"/>
    </row>
    <row r="350" spans="1:8" ht="16.7" customHeight="1">
      <c r="A350" s="17" t="s">
        <v>10</v>
      </c>
      <c r="B350" s="36" t="s">
        <v>10</v>
      </c>
      <c r="C350" s="89" t="s">
        <v>159</v>
      </c>
      <c r="D350" s="80"/>
      <c r="E350" s="72">
        <f>SUM(E351:E352)</f>
        <v>1480000</v>
      </c>
      <c r="F350" s="122"/>
      <c r="G350" s="128"/>
      <c r="H350" s="103">
        <f t="shared" si="10"/>
        <v>1480000</v>
      </c>
    </row>
    <row r="351" spans="1:8" ht="16.7" customHeight="1">
      <c r="A351" s="17"/>
      <c r="B351" s="36"/>
      <c r="C351" s="36"/>
      <c r="D351" s="68" t="s">
        <v>158</v>
      </c>
      <c r="E351" s="67">
        <v>650000</v>
      </c>
      <c r="F351" s="114"/>
      <c r="G351" s="115"/>
      <c r="H351" s="91"/>
    </row>
    <row r="352" spans="1:8" ht="16.7" customHeight="1">
      <c r="A352" s="17"/>
      <c r="B352" s="36"/>
      <c r="C352" s="36"/>
      <c r="D352" s="68" t="s">
        <v>157</v>
      </c>
      <c r="E352" s="67">
        <v>830000</v>
      </c>
      <c r="F352" s="109"/>
      <c r="G352" s="110"/>
      <c r="H352" s="104"/>
    </row>
    <row r="353" spans="1:8" ht="16.7" customHeight="1">
      <c r="A353" s="7" t="s">
        <v>10</v>
      </c>
      <c r="B353" s="69" t="s">
        <v>10</v>
      </c>
      <c r="C353" s="11" t="s">
        <v>156</v>
      </c>
      <c r="D353" s="84"/>
      <c r="E353" s="83">
        <f>E354+E358</f>
        <v>2137350</v>
      </c>
      <c r="F353" s="122"/>
      <c r="G353" s="128"/>
      <c r="H353" s="103">
        <f t="shared" si="10"/>
        <v>2137350</v>
      </c>
    </row>
    <row r="354" spans="1:8" ht="16.7" customHeight="1">
      <c r="A354" s="7"/>
      <c r="B354" s="69"/>
      <c r="C354" s="71"/>
      <c r="D354" s="82" t="s">
        <v>155</v>
      </c>
      <c r="E354" s="81">
        <f>SUM(E355:E357)</f>
        <v>87350</v>
      </c>
      <c r="F354" s="109"/>
      <c r="G354" s="110"/>
      <c r="H354" s="99"/>
    </row>
    <row r="355" spans="1:8" ht="16.7" customHeight="1">
      <c r="A355" s="7"/>
      <c r="B355" s="69"/>
      <c r="C355" s="71"/>
      <c r="D355" s="68" t="s">
        <v>154</v>
      </c>
      <c r="E355" s="67">
        <v>18050</v>
      </c>
      <c r="F355" s="109"/>
      <c r="G355" s="110"/>
      <c r="H355" s="99"/>
    </row>
    <row r="356" spans="1:8" ht="16.7" customHeight="1">
      <c r="A356" s="7" t="s">
        <v>10</v>
      </c>
      <c r="B356" s="69" t="s">
        <v>10</v>
      </c>
      <c r="C356" s="71" t="s">
        <v>10</v>
      </c>
      <c r="D356" s="68" t="s">
        <v>153</v>
      </c>
      <c r="E356" s="67">
        <v>69300</v>
      </c>
      <c r="F356" s="109"/>
      <c r="G356" s="110"/>
      <c r="H356" s="99"/>
    </row>
    <row r="357" spans="1:8" ht="16.7" customHeight="1">
      <c r="A357" s="7"/>
      <c r="B357" s="69"/>
      <c r="C357" s="71"/>
      <c r="D357" s="68" t="s">
        <v>152</v>
      </c>
      <c r="E357" s="67">
        <v>0</v>
      </c>
      <c r="F357" s="109"/>
      <c r="G357" s="110"/>
      <c r="H357" s="99"/>
    </row>
    <row r="358" spans="1:8" ht="16.7" customHeight="1">
      <c r="A358" s="7"/>
      <c r="B358" s="69"/>
      <c r="C358" s="71"/>
      <c r="D358" s="68" t="s">
        <v>151</v>
      </c>
      <c r="E358" s="67">
        <f>SUM(E359:E361)</f>
        <v>2050000</v>
      </c>
      <c r="F358" s="109"/>
      <c r="G358" s="110"/>
      <c r="H358" s="99"/>
    </row>
    <row r="359" spans="1:8" ht="16.7" customHeight="1">
      <c r="A359" s="7" t="s">
        <v>10</v>
      </c>
      <c r="B359" s="69" t="s">
        <v>10</v>
      </c>
      <c r="C359" s="71" t="s">
        <v>10</v>
      </c>
      <c r="D359" s="68" t="s">
        <v>150</v>
      </c>
      <c r="E359" s="67">
        <v>300000</v>
      </c>
      <c r="F359" s="113"/>
      <c r="G359" s="118"/>
      <c r="H359" s="99"/>
    </row>
    <row r="360" spans="1:8" ht="16.7" customHeight="1">
      <c r="A360" s="7" t="s">
        <v>10</v>
      </c>
      <c r="B360" s="69" t="s">
        <v>10</v>
      </c>
      <c r="C360" s="71" t="s">
        <v>10</v>
      </c>
      <c r="D360" s="68" t="s">
        <v>149</v>
      </c>
      <c r="E360" s="67">
        <v>500000</v>
      </c>
      <c r="F360" s="109"/>
      <c r="G360" s="110"/>
      <c r="H360" s="99"/>
    </row>
    <row r="361" spans="1:8" ht="16.7" customHeight="1">
      <c r="A361" s="7" t="s">
        <v>10</v>
      </c>
      <c r="B361" s="69" t="s">
        <v>10</v>
      </c>
      <c r="C361" s="71" t="s">
        <v>10</v>
      </c>
      <c r="D361" s="68" t="s">
        <v>148</v>
      </c>
      <c r="E361" s="67">
        <v>1250000</v>
      </c>
      <c r="F361" s="109"/>
      <c r="G361" s="110"/>
      <c r="H361" s="100"/>
    </row>
    <row r="362" spans="1:8" ht="16.7" customHeight="1">
      <c r="A362" s="7" t="s">
        <v>10</v>
      </c>
      <c r="B362" s="69" t="s">
        <v>10</v>
      </c>
      <c r="C362" s="89" t="s">
        <v>147</v>
      </c>
      <c r="D362" s="73"/>
      <c r="E362" s="72">
        <f>E363</f>
        <v>10543500</v>
      </c>
      <c r="F362" s="116"/>
      <c r="G362" s="117"/>
      <c r="H362" s="105">
        <f t="shared" si="10"/>
        <v>10543500</v>
      </c>
    </row>
    <row r="363" spans="1:8" ht="16.7" customHeight="1">
      <c r="A363" s="7"/>
      <c r="B363" s="69"/>
      <c r="C363" s="69"/>
      <c r="D363" s="68" t="s">
        <v>146</v>
      </c>
      <c r="E363" s="67">
        <v>10543500</v>
      </c>
      <c r="F363" s="109"/>
      <c r="G363" s="110"/>
      <c r="H363" s="104"/>
    </row>
    <row r="364" spans="1:8" ht="16.7" customHeight="1">
      <c r="A364" s="7"/>
      <c r="B364" s="69"/>
      <c r="C364" s="11" t="s">
        <v>145</v>
      </c>
      <c r="D364" s="80"/>
      <c r="E364" s="72">
        <f>E365</f>
        <v>126000</v>
      </c>
      <c r="F364" s="117"/>
      <c r="G364" s="117"/>
      <c r="H364" s="105">
        <f t="shared" si="10"/>
        <v>126000</v>
      </c>
    </row>
    <row r="365" spans="1:8" ht="16.7" customHeight="1">
      <c r="A365" s="7" t="s">
        <v>10</v>
      </c>
      <c r="B365" s="69" t="s">
        <v>10</v>
      </c>
      <c r="C365" s="79" t="s">
        <v>10</v>
      </c>
      <c r="D365" s="78" t="s">
        <v>144</v>
      </c>
      <c r="E365" s="77">
        <v>126000</v>
      </c>
      <c r="F365" s="119"/>
      <c r="G365" s="120"/>
      <c r="H365" s="100"/>
    </row>
    <row r="366" spans="1:8" ht="16.7" customHeight="1">
      <c r="A366" s="181" t="s">
        <v>476</v>
      </c>
      <c r="B366" s="182"/>
      <c r="C366" s="183"/>
      <c r="D366" s="64" t="s">
        <v>10</v>
      </c>
      <c r="E366" s="63">
        <f>E367+E380</f>
        <v>1296500</v>
      </c>
      <c r="F366" s="107">
        <f>F367+F380</f>
        <v>-773000</v>
      </c>
      <c r="G366" s="107">
        <f>G367+G380</f>
        <v>189450</v>
      </c>
      <c r="H366" s="94">
        <f t="shared" si="10"/>
        <v>712950</v>
      </c>
    </row>
    <row r="367" spans="1:8" ht="16.7" customHeight="1">
      <c r="A367" s="11" t="s">
        <v>10</v>
      </c>
      <c r="B367" s="182" t="s">
        <v>143</v>
      </c>
      <c r="C367" s="183"/>
      <c r="D367" s="64" t="s">
        <v>10</v>
      </c>
      <c r="E367" s="63">
        <f>E368</f>
        <v>163000</v>
      </c>
      <c r="F367" s="107">
        <f>F368</f>
        <v>-83000</v>
      </c>
      <c r="G367" s="107">
        <f>G368</f>
        <v>109000</v>
      </c>
      <c r="H367" s="94">
        <f t="shared" si="10"/>
        <v>189000</v>
      </c>
    </row>
    <row r="368" spans="1:8" ht="16.7" customHeight="1">
      <c r="A368" s="17" t="s">
        <v>10</v>
      </c>
      <c r="B368" s="89" t="s">
        <v>10</v>
      </c>
      <c r="C368" s="36" t="s">
        <v>143</v>
      </c>
      <c r="D368" s="76"/>
      <c r="E368" s="75">
        <f>E369+E374</f>
        <v>163000</v>
      </c>
      <c r="F368" s="113">
        <f>F369+F374</f>
        <v>-83000</v>
      </c>
      <c r="G368" s="113">
        <f>G369+G374</f>
        <v>109000</v>
      </c>
      <c r="H368" s="98">
        <f t="shared" si="10"/>
        <v>189000</v>
      </c>
    </row>
    <row r="369" spans="1:8" ht="16.7" customHeight="1">
      <c r="A369" s="7"/>
      <c r="B369" s="69"/>
      <c r="C369" s="69"/>
      <c r="D369" s="68" t="s">
        <v>142</v>
      </c>
      <c r="E369" s="67">
        <f>SUM(E370:E371)</f>
        <v>70000</v>
      </c>
      <c r="F369" s="109"/>
      <c r="G369" s="110">
        <f>SUM(G372:G373)</f>
        <v>109000</v>
      </c>
      <c r="H369" s="91">
        <f>SUM(E369:G369)</f>
        <v>179000</v>
      </c>
    </row>
    <row r="370" spans="1:8" ht="16.7" customHeight="1">
      <c r="A370" s="7" t="s">
        <v>10</v>
      </c>
      <c r="B370" s="69" t="s">
        <v>10</v>
      </c>
      <c r="C370" s="69" t="s">
        <v>10</v>
      </c>
      <c r="D370" s="68" t="s">
        <v>141</v>
      </c>
      <c r="E370" s="67">
        <v>50000</v>
      </c>
      <c r="F370" s="109"/>
      <c r="G370" s="110"/>
      <c r="H370" s="91"/>
    </row>
    <row r="371" spans="1:8" ht="16.7" customHeight="1">
      <c r="A371" s="7" t="s">
        <v>10</v>
      </c>
      <c r="B371" s="69" t="s">
        <v>10</v>
      </c>
      <c r="C371" s="69" t="s">
        <v>10</v>
      </c>
      <c r="D371" s="68" t="s">
        <v>140</v>
      </c>
      <c r="E371" s="67">
        <v>20000</v>
      </c>
      <c r="F371" s="109"/>
      <c r="G371" s="110"/>
      <c r="H371" s="91"/>
    </row>
    <row r="372" spans="1:8" ht="16.7" customHeight="1">
      <c r="A372" s="7"/>
      <c r="B372" s="69"/>
      <c r="C372" s="69"/>
      <c r="D372" s="76" t="s">
        <v>543</v>
      </c>
      <c r="E372" s="67"/>
      <c r="F372" s="109"/>
      <c r="G372" s="110">
        <v>23000</v>
      </c>
      <c r="H372" s="91"/>
    </row>
    <row r="373" spans="1:8" ht="16.7" customHeight="1">
      <c r="A373" s="7"/>
      <c r="B373" s="69"/>
      <c r="C373" s="69"/>
      <c r="D373" s="76" t="s">
        <v>544</v>
      </c>
      <c r="E373" s="67"/>
      <c r="F373" s="109"/>
      <c r="G373" s="110">
        <v>86000</v>
      </c>
      <c r="H373" s="91"/>
    </row>
    <row r="374" spans="1:8" ht="16.7" customHeight="1">
      <c r="A374" s="7" t="s">
        <v>10</v>
      </c>
      <c r="B374" s="69" t="s">
        <v>10</v>
      </c>
      <c r="C374" s="69" t="s">
        <v>10</v>
      </c>
      <c r="D374" s="68" t="s">
        <v>139</v>
      </c>
      <c r="E374" s="67">
        <f>SUM(E375:E377)</f>
        <v>93000</v>
      </c>
      <c r="F374" s="114">
        <f>10000-93000</f>
        <v>-83000</v>
      </c>
      <c r="G374" s="115"/>
      <c r="H374" s="91">
        <f>SUM(E374:G374)</f>
        <v>10000</v>
      </c>
    </row>
    <row r="375" spans="1:8" ht="16.7" customHeight="1">
      <c r="A375" s="7" t="s">
        <v>10</v>
      </c>
      <c r="B375" s="69" t="s">
        <v>10</v>
      </c>
      <c r="C375" s="69" t="s">
        <v>10</v>
      </c>
      <c r="D375" s="68" t="s">
        <v>138</v>
      </c>
      <c r="E375" s="67">
        <v>3000</v>
      </c>
      <c r="F375" s="113"/>
      <c r="G375" s="118"/>
      <c r="H375" s="99"/>
    </row>
    <row r="376" spans="1:8" ht="16.7" customHeight="1">
      <c r="A376" s="7" t="s">
        <v>10</v>
      </c>
      <c r="B376" s="69" t="s">
        <v>10</v>
      </c>
      <c r="C376" s="69" t="s">
        <v>10</v>
      </c>
      <c r="D376" s="68" t="s">
        <v>137</v>
      </c>
      <c r="E376" s="67">
        <v>60000</v>
      </c>
      <c r="F376" s="109"/>
      <c r="G376" s="110"/>
      <c r="H376" s="99"/>
    </row>
    <row r="377" spans="1:8" ht="16.7" customHeight="1">
      <c r="A377" s="7" t="s">
        <v>10</v>
      </c>
      <c r="B377" s="69" t="s">
        <v>10</v>
      </c>
      <c r="C377" s="69" t="s">
        <v>10</v>
      </c>
      <c r="D377" s="68" t="s">
        <v>136</v>
      </c>
      <c r="E377" s="67">
        <v>30000</v>
      </c>
      <c r="F377" s="109"/>
      <c r="G377" s="110"/>
      <c r="H377" s="99"/>
    </row>
    <row r="378" spans="1:8" ht="16.7" customHeight="1">
      <c r="A378" s="7"/>
      <c r="B378" s="70"/>
      <c r="C378" s="79"/>
      <c r="D378" s="76" t="s">
        <v>545</v>
      </c>
      <c r="E378" s="67"/>
      <c r="F378" s="109"/>
      <c r="G378" s="110"/>
      <c r="H378" s="100"/>
    </row>
    <row r="379" spans="1:8" ht="16.7" customHeight="1">
      <c r="A379" s="7"/>
      <c r="B379" s="70"/>
      <c r="C379" s="53" t="s">
        <v>135</v>
      </c>
      <c r="D379" s="66"/>
      <c r="E379" s="65">
        <v>0</v>
      </c>
      <c r="F379" s="111"/>
      <c r="G379" s="112"/>
      <c r="H379" s="94">
        <f t="shared" si="10"/>
        <v>0</v>
      </c>
    </row>
    <row r="380" spans="1:8" ht="16.7" customHeight="1">
      <c r="A380" s="7" t="s">
        <v>10</v>
      </c>
      <c r="B380" s="181" t="s">
        <v>134</v>
      </c>
      <c r="C380" s="183"/>
      <c r="D380" s="64" t="s">
        <v>10</v>
      </c>
      <c r="E380" s="63">
        <f>E381+E382</f>
        <v>1133500</v>
      </c>
      <c r="F380" s="107">
        <f>F381+F382</f>
        <v>-690000</v>
      </c>
      <c r="G380" s="107">
        <f>G381+G382</f>
        <v>80450</v>
      </c>
      <c r="H380" s="94">
        <f t="shared" si="10"/>
        <v>523950</v>
      </c>
    </row>
    <row r="381" spans="1:8" ht="16.7" customHeight="1">
      <c r="A381" s="7" t="s">
        <v>10</v>
      </c>
      <c r="B381" s="74" t="s">
        <v>10</v>
      </c>
      <c r="C381" s="11" t="s">
        <v>133</v>
      </c>
      <c r="D381" s="76" t="s">
        <v>10</v>
      </c>
      <c r="E381" s="75">
        <v>0</v>
      </c>
      <c r="F381" s="107"/>
      <c r="G381" s="107"/>
      <c r="H381" s="94">
        <f t="shared" si="10"/>
        <v>0</v>
      </c>
    </row>
    <row r="382" spans="1:8" ht="16.7" customHeight="1">
      <c r="A382" s="7" t="s">
        <v>10</v>
      </c>
      <c r="B382" s="74" t="s">
        <v>10</v>
      </c>
      <c r="C382" s="11" t="s">
        <v>132</v>
      </c>
      <c r="D382" s="73"/>
      <c r="E382" s="72">
        <f>E383+E385</f>
        <v>1133500</v>
      </c>
      <c r="F382" s="116">
        <f>F383+F385</f>
        <v>-690000</v>
      </c>
      <c r="G382" s="116">
        <f>G383+G385</f>
        <v>80450</v>
      </c>
      <c r="H382" s="98">
        <f t="shared" si="10"/>
        <v>523950</v>
      </c>
    </row>
    <row r="383" spans="1:8" ht="16.7" customHeight="1">
      <c r="A383" s="7"/>
      <c r="B383" s="70"/>
      <c r="C383" s="71"/>
      <c r="D383" s="68" t="s">
        <v>131</v>
      </c>
      <c r="E383" s="67">
        <v>800000</v>
      </c>
      <c r="F383" s="109">
        <f>110000-800000</f>
        <v>-690000</v>
      </c>
      <c r="G383" s="110"/>
      <c r="H383" s="91">
        <f>SUM(E383:G383)</f>
        <v>110000</v>
      </c>
    </row>
    <row r="384" spans="1:8" ht="16.7" customHeight="1">
      <c r="A384" s="7"/>
      <c r="B384" s="70"/>
      <c r="C384" s="71"/>
      <c r="D384" s="17" t="s">
        <v>520</v>
      </c>
      <c r="E384" s="67"/>
      <c r="F384" s="109"/>
      <c r="G384" s="110"/>
      <c r="H384" s="99"/>
    </row>
    <row r="385" spans="1:8" ht="16.7" customHeight="1">
      <c r="A385" s="7"/>
      <c r="B385" s="70"/>
      <c r="C385" s="71"/>
      <c r="D385" s="87" t="s">
        <v>130</v>
      </c>
      <c r="E385" s="67">
        <v>333500</v>
      </c>
      <c r="F385" s="124"/>
      <c r="G385" s="109">
        <v>80450</v>
      </c>
      <c r="H385" s="91">
        <f>SUM(E385:G385)</f>
        <v>413950</v>
      </c>
    </row>
    <row r="386" spans="1:8" ht="16.7" customHeight="1">
      <c r="A386" s="7"/>
      <c r="B386" s="70"/>
      <c r="C386" s="79"/>
      <c r="D386" s="33" t="s">
        <v>473</v>
      </c>
      <c r="E386" s="77"/>
      <c r="F386" s="119"/>
      <c r="G386" s="120"/>
      <c r="H386" s="100"/>
    </row>
    <row r="387" spans="1:8" ht="16.7" customHeight="1">
      <c r="A387" s="181" t="s">
        <v>477</v>
      </c>
      <c r="B387" s="182"/>
      <c r="C387" s="183"/>
      <c r="D387" s="66" t="s">
        <v>10</v>
      </c>
      <c r="E387" s="63">
        <f>E388</f>
        <v>250000</v>
      </c>
      <c r="F387" s="107">
        <f t="shared" ref="F387:G387" si="13">F388</f>
        <v>0</v>
      </c>
      <c r="G387" s="107">
        <f t="shared" si="13"/>
        <v>1000000</v>
      </c>
      <c r="H387" s="94">
        <f t="shared" si="10"/>
        <v>1250000</v>
      </c>
    </row>
    <row r="388" spans="1:8" ht="16.7" customHeight="1">
      <c r="A388" s="11" t="s">
        <v>10</v>
      </c>
      <c r="B388" s="182" t="s">
        <v>129</v>
      </c>
      <c r="C388" s="183"/>
      <c r="D388" s="66" t="s">
        <v>10</v>
      </c>
      <c r="E388" s="63">
        <f>SUM(E389:E390)</f>
        <v>250000</v>
      </c>
      <c r="F388" s="107">
        <f>SUM(F389:F390)</f>
        <v>0</v>
      </c>
      <c r="G388" s="107">
        <f>SUM(G389:G390)</f>
        <v>1000000</v>
      </c>
      <c r="H388" s="94">
        <f t="shared" si="10"/>
        <v>1250000</v>
      </c>
    </row>
    <row r="389" spans="1:8" ht="16.7" customHeight="1">
      <c r="A389" s="17" t="s">
        <v>10</v>
      </c>
      <c r="B389" s="89" t="s">
        <v>10</v>
      </c>
      <c r="C389" s="36" t="s">
        <v>128</v>
      </c>
      <c r="D389" s="68" t="s">
        <v>127</v>
      </c>
      <c r="E389" s="67">
        <v>250000</v>
      </c>
      <c r="F389" s="124"/>
      <c r="G389" s="113">
        <v>1000000</v>
      </c>
      <c r="H389" s="101">
        <f t="shared" si="10"/>
        <v>1250000</v>
      </c>
    </row>
    <row r="390" spans="1:8" ht="16.7" customHeight="1">
      <c r="A390" s="17"/>
      <c r="B390" s="36"/>
      <c r="C390" s="36"/>
      <c r="D390" s="33" t="s">
        <v>519</v>
      </c>
      <c r="E390" s="67"/>
      <c r="F390" s="109"/>
      <c r="G390" s="110"/>
      <c r="H390" s="100"/>
    </row>
    <row r="391" spans="1:8" ht="16.7" customHeight="1">
      <c r="A391" s="202" t="s">
        <v>126</v>
      </c>
      <c r="B391" s="203"/>
      <c r="C391" s="204"/>
      <c r="D391" s="64" t="s">
        <v>10</v>
      </c>
      <c r="E391" s="63">
        <f>E387+E366+E345+E51+E5</f>
        <v>66123000</v>
      </c>
      <c r="F391" s="107">
        <f>F387+F366+F345+F51+F5</f>
        <v>-2387390</v>
      </c>
      <c r="G391" s="107">
        <f>G387+G366+G345+G51+G5</f>
        <v>1531390</v>
      </c>
      <c r="H391" s="63">
        <f>H387+H366+H345+H51+H5</f>
        <v>65267000</v>
      </c>
    </row>
  </sheetData>
  <mergeCells count="24">
    <mergeCell ref="B388:C388"/>
    <mergeCell ref="A391:C391"/>
    <mergeCell ref="F3:G3"/>
    <mergeCell ref="A345:C345"/>
    <mergeCell ref="B346:C346"/>
    <mergeCell ref="A366:C366"/>
    <mergeCell ref="B367:C367"/>
    <mergeCell ref="B380:C380"/>
    <mergeCell ref="A387:C387"/>
    <mergeCell ref="B143:C143"/>
    <mergeCell ref="B282:C282"/>
    <mergeCell ref="B323:C323"/>
    <mergeCell ref="A5:C5"/>
    <mergeCell ref="B6:C6"/>
    <mergeCell ref="B31:C31"/>
    <mergeCell ref="B49:C49"/>
    <mergeCell ref="A51:C51"/>
    <mergeCell ref="B52:C52"/>
    <mergeCell ref="A1:H1"/>
    <mergeCell ref="A2:H2"/>
    <mergeCell ref="A3:C3"/>
    <mergeCell ref="D3:D4"/>
    <mergeCell ref="E3:E4"/>
    <mergeCell ref="H3:H4"/>
  </mergeCells>
  <phoneticPr fontId="3" type="noConversion"/>
  <printOptions horizontalCentered="1"/>
  <pageMargins left="0.23622047244094491" right="0.23622047244094491" top="0.38" bottom="0.44" header="0.4" footer="0.25"/>
  <pageSetup paperSize="9" pageOrder="overThenDown" orientation="landscape" useFirstPageNumber="1" verticalDpi="300" r:id="rId1"/>
  <headerFooter alignWithMargins="0"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표지</vt:lpstr>
      <vt:lpstr>총괄표</vt:lpstr>
      <vt:lpstr>세입예산안</vt:lpstr>
      <vt:lpstr>세출예산</vt:lpstr>
      <vt:lpstr>세입예산안!Print_Titles</vt:lpstr>
      <vt:lpstr>세출예산!Print_Titles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sks</dc:creator>
  <cp:lastModifiedBy>sks</cp:lastModifiedBy>
  <cp:lastPrinted>2021-09-22T00:29:18Z</cp:lastPrinted>
  <dcterms:created xsi:type="dcterms:W3CDTF">2021-08-31T04:41:29Z</dcterms:created>
  <dcterms:modified xsi:type="dcterms:W3CDTF">2021-09-22T00:31:19Z</dcterms:modified>
</cp:coreProperties>
</file>